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\\192.168.3.108\Sprzedaż\CENNIK\cenniki EUR\dealer order form NOWE 2025\Zweryfikowane z poprawkami 24.06.2025\"/>
    </mc:Choice>
  </mc:AlternateContent>
  <xr:revisionPtr revIDLastSave="1" documentId="11_CE715A67E0A224B9C121654409FB1FA85E4B748C" xr6:coauthVersionLast="47" xr6:coauthVersionMax="47" xr10:uidLastSave="{7F221AAE-8465-4EAE-AF7D-44C9CA13695C}"/>
  <bookViews>
    <workbookView xWindow="0" yWindow="0" windowWidth="28800" windowHeight="14380" firstSheet="1" activeTab="1" xr2:uid="{00000000-000D-0000-FFFF-FFFF00000000}"/>
  </bookViews>
  <sheets>
    <sheet name="Standard specification" sheetId="5" r:id="rId1"/>
    <sheet name="Northman 1050 Trawler - form" sheetId="4" r:id="rId2"/>
  </sheets>
  <definedNames>
    <definedName name="_xlnm._FilterDatabase" localSheetId="1" hidden="1">'Northman 1050 Trawler - form'!$C$10:$C$122</definedName>
    <definedName name="Akumulatory" localSheetId="1">'Northman 1050 Trawler - form'!$F$88:$F$88</definedName>
    <definedName name="_xlnm.Print_Area" localSheetId="0">'Standard specification'!$A$1:$J$68</definedName>
    <definedName name="ilość">'Northman 1050 Trawler - form'!$F$88:$F$88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" i="4" l="1"/>
  <c r="E77" i="4" l="1"/>
  <c r="E31" i="4"/>
  <c r="E55" i="4"/>
  <c r="D16" i="5"/>
  <c r="E11" i="4" l="1"/>
  <c r="E12" i="4"/>
  <c r="E63" i="4" l="1"/>
  <c r="E89" i="4" l="1"/>
  <c r="E42" i="4" l="1"/>
  <c r="E34" i="4" l="1"/>
  <c r="E74" i="4" l="1"/>
  <c r="E75" i="4"/>
  <c r="E73" i="4"/>
  <c r="E76" i="4"/>
  <c r="F68" i="4" l="1"/>
  <c r="E68" i="4"/>
  <c r="E85" i="4"/>
  <c r="E32" i="4" l="1"/>
  <c r="E78" i="4" l="1"/>
  <c r="E72" i="4"/>
  <c r="E71" i="4"/>
  <c r="E70" i="4"/>
  <c r="F69" i="4"/>
  <c r="E46" i="4" l="1"/>
  <c r="E83" i="4" l="1"/>
  <c r="E84" i="4"/>
  <c r="E61" i="4" l="1"/>
  <c r="E110" i="4"/>
  <c r="E111" i="4"/>
  <c r="E112" i="4"/>
  <c r="E113" i="4"/>
  <c r="E114" i="4"/>
  <c r="E30" i="4" l="1"/>
  <c r="E22" i="4" l="1"/>
  <c r="E24" i="4"/>
  <c r="E126" i="4" s="1"/>
  <c r="D23" i="4"/>
  <c r="D24" i="4" s="1"/>
  <c r="E87" i="4" l="1"/>
  <c r="E58" i="4"/>
  <c r="E59" i="4"/>
  <c r="E60" i="4"/>
  <c r="E62" i="4"/>
  <c r="E64" i="4"/>
  <c r="E65" i="4"/>
  <c r="E53" i="4"/>
  <c r="E80" i="4" l="1"/>
  <c r="E81" i="4"/>
  <c r="E16" i="4"/>
  <c r="E20" i="4" l="1"/>
  <c r="E10" i="4" l="1"/>
  <c r="E124" i="4" s="1"/>
  <c r="E14" i="4"/>
  <c r="E17" i="4"/>
  <c r="E18" i="4"/>
  <c r="E15" i="4"/>
  <c r="E19" i="4"/>
  <c r="E21" i="4"/>
  <c r="E26" i="4"/>
  <c r="F26" i="4"/>
  <c r="E27" i="4"/>
  <c r="F27" i="4"/>
  <c r="E28" i="4"/>
  <c r="E29" i="4"/>
  <c r="F29" i="4"/>
  <c r="E33" i="4"/>
  <c r="E35" i="4"/>
  <c r="E36" i="4"/>
  <c r="E37" i="4"/>
  <c r="F37" i="4"/>
  <c r="E38" i="4"/>
  <c r="E39" i="4"/>
  <c r="E41" i="4"/>
  <c r="F41" i="4"/>
  <c r="E43" i="4"/>
  <c r="E44" i="4"/>
  <c r="E45" i="4"/>
  <c r="E47" i="4"/>
  <c r="E48" i="4"/>
  <c r="E49" i="4"/>
  <c r="E50" i="4"/>
  <c r="E51" i="4"/>
  <c r="E56" i="4"/>
  <c r="F57" i="4"/>
  <c r="E66" i="4"/>
  <c r="E67" i="4"/>
  <c r="E82" i="4"/>
  <c r="E86" i="4"/>
  <c r="E88" i="4"/>
  <c r="E90" i="4"/>
  <c r="E91" i="4"/>
  <c r="E92" i="4"/>
  <c r="E94" i="4"/>
  <c r="E95" i="4"/>
  <c r="E96" i="4"/>
  <c r="E97" i="4"/>
  <c r="E98" i="4"/>
  <c r="E99" i="4"/>
  <c r="E100" i="4"/>
  <c r="E102" i="4"/>
  <c r="E103" i="4"/>
  <c r="E104" i="4"/>
  <c r="E105" i="4"/>
  <c r="E106" i="4"/>
  <c r="E107" i="4"/>
  <c r="E108" i="4"/>
  <c r="F112" i="4"/>
  <c r="F113" i="4"/>
  <c r="F114" i="4"/>
  <c r="F115" i="4"/>
  <c r="E116" i="4"/>
  <c r="F116" i="4"/>
  <c r="E117" i="4"/>
  <c r="E118" i="4"/>
  <c r="E119" i="4"/>
  <c r="E120" i="4"/>
  <c r="E121" i="4"/>
  <c r="E122" i="4"/>
  <c r="E23" i="4" l="1"/>
  <c r="E125" i="4" s="1"/>
  <c r="E12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Wojtczuk Marzena</author>
    <author>Marzena</author>
  </authors>
  <commentList>
    <comment ref="B7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please select the Matt Velvet color</t>
        </r>
      </text>
    </comment>
    <comment ref="B74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please select the Matt Velvet color</t>
        </r>
      </text>
    </comment>
    <comment ref="B7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please choose the color</t>
        </r>
      </text>
    </comment>
    <comment ref="B7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please choose the color</t>
        </r>
      </text>
    </comment>
    <comment ref="B7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please choose the color</t>
        </r>
      </text>
    </comment>
    <comment ref="C91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please enter the quantity</t>
        </r>
      </text>
    </comment>
  </commentList>
</comments>
</file>

<file path=xl/sharedStrings.xml><?xml version="1.0" encoding="utf-8"?>
<sst xmlns="http://schemas.openxmlformats.org/spreadsheetml/2006/main" count="357" uniqueCount="345">
  <si>
    <t>Standard specification  2 - cabin version with Diesel engine</t>
  </si>
  <si>
    <t>Technical data</t>
  </si>
  <si>
    <t>Ilość koi/Berths</t>
  </si>
  <si>
    <t>4+1+2*</t>
  </si>
  <si>
    <t>Długość całkowita/LOA</t>
  </si>
  <si>
    <t>9,80m</t>
  </si>
  <si>
    <t>Długość kadłuba/Hull length</t>
  </si>
  <si>
    <t>9,13m</t>
  </si>
  <si>
    <t>Szerokość/Beam</t>
  </si>
  <si>
    <t>3,40 m</t>
  </si>
  <si>
    <t>Moc silnika/Engine power - inboard</t>
  </si>
  <si>
    <t>57-370HP</t>
  </si>
  <si>
    <t>Waga/Weight</t>
  </si>
  <si>
    <t>6500 kg</t>
  </si>
  <si>
    <t>Zanurzenie/Draft min/max</t>
  </si>
  <si>
    <t>0,65/0,85m</t>
  </si>
  <si>
    <t>Certyfikat CE/Certificate CE</t>
  </si>
  <si>
    <t>Cat. B</t>
  </si>
  <si>
    <t>Net price:</t>
  </si>
  <si>
    <t>Hull</t>
  </si>
  <si>
    <t>Cabins and toilets</t>
  </si>
  <si>
    <t>-Hand lay-up glasslaminate monolitic, isophtalic protection.</t>
  </si>
  <si>
    <t>-Stern cabin with double bunk, sleeping anti-allergic mattress, two side windows: fixed with blinds, small cupboard.</t>
  </si>
  <si>
    <t>-White hull.</t>
  </si>
  <si>
    <t>-Reinforced bottom area and bow.</t>
  </si>
  <si>
    <t>-WC cabin on the starboard with electric toilet, openable hatch, sink and a shower cabin.</t>
  </si>
  <si>
    <t>-False keel increasing stability in side waves and directional stability.</t>
  </si>
  <si>
    <t>-Master cabin with king-size bed, two windows with blinds, two cabinets with shelves, ceiling lighting with dimmer.</t>
  </si>
  <si>
    <t>-Large PMMA windows on port side and starboard - 6pcs.</t>
  </si>
  <si>
    <t>-Openable hatch over the bow cabin.</t>
  </si>
  <si>
    <t>Deck</t>
  </si>
  <si>
    <t>-Ceiling panels in the master cabin and the stern cabin.</t>
  </si>
  <si>
    <t>-Hand lay-up polyesterglass laminate, made in "sandwich" technology (AIREX) with integral antislip area.</t>
  </si>
  <si>
    <t>- Sleeping mattraces in all cabins - equipped with Silver Protect technology - fabric with bacteriostatic and hypoallergenic properties.</t>
  </si>
  <si>
    <t>-White deck.</t>
  </si>
  <si>
    <t>-Saloon windows made of hardened glass.</t>
  </si>
  <si>
    <t>- Foredeck mattress with adjustable backrest.</t>
  </si>
  <si>
    <t>Eletrical Installation</t>
  </si>
  <si>
    <t>-Riggings made of A4/316L stainless steel.</t>
  </si>
  <si>
    <t>-Electrical installation: 230V, 12V.</t>
  </si>
  <si>
    <t>-2 roof grabrails made of stainless steel.</t>
  </si>
  <si>
    <t>-Interior LED lights.</t>
  </si>
  <si>
    <t>-Integral white roof over the cockpit and saloon.</t>
  </si>
  <si>
    <t>-Exterior lighting - cockpit, half-decks.</t>
  </si>
  <si>
    <t>-4 docking cleats: 2 on the stern, 2 bow cleats.</t>
  </si>
  <si>
    <t>-USB power socket at the steering console.</t>
  </si>
  <si>
    <t>-Lifeline along the deck.</t>
  </si>
  <si>
    <t>-Panels with 230V/USB sockets in all cabins and the saloon.</t>
  </si>
  <si>
    <t>-Extend windscreen wiper installation.</t>
  </si>
  <si>
    <t>-Set of 1x140 Ah/Dual AGM batteries (hotel),  1x50 Ah/Dual AGM (start).</t>
  </si>
  <si>
    <t>-  Sundeck with bow accessible intergrated steps to sundeck.</t>
  </si>
  <si>
    <t>-3-Bank Marine Battery Charger Whisperpower 20A with port cable 25m</t>
  </si>
  <si>
    <t>-Main power switch.</t>
  </si>
  <si>
    <t>-Audio  radio MP3/Bluetooth -  2 speakers in the mess, 2 speakers in the cockpit.</t>
  </si>
  <si>
    <t>Cockpit</t>
  </si>
  <si>
    <t>-Navigation LED lights.</t>
  </si>
  <si>
    <t>-Cockpit with 3 lockers.</t>
  </si>
  <si>
    <t>-Sliding aft seat with lockers and adjustable backrest.</t>
  </si>
  <si>
    <t>Gas installation</t>
  </si>
  <si>
    <t>-Set of mattresses for the cockpit seats.</t>
  </si>
  <si>
    <t>-Gas installation with 5 kg bottle.</t>
  </si>
  <si>
    <t>-Electrically opened laminated aft transom plaform, covered with teak.</t>
  </si>
  <si>
    <t>-Gas sensor.</t>
  </si>
  <si>
    <t>-Electrically opened laminated side plaform, covered with teak.</t>
  </si>
  <si>
    <t>- Double oven gas stove with a glass plate.</t>
  </si>
  <si>
    <t>-The floor in the cockpit is covered with natural teak.</t>
  </si>
  <si>
    <t>- Locker for gas bottle.</t>
  </si>
  <si>
    <t>Water installation</t>
  </si>
  <si>
    <t>-Fresh water pressurised system with an electric pump, mixer taps.</t>
  </si>
  <si>
    <t>-100 l fresh water tank, fresh water tank level gauge.</t>
  </si>
  <si>
    <t>Saloon and Galley</t>
  </si>
  <si>
    <t>-Hot water boiler  30l</t>
  </si>
  <si>
    <t>-L -shaped sofa.</t>
  </si>
  <si>
    <t>-Cockpit shower hot/cold water.</t>
  </si>
  <si>
    <t>-Fixed table in the mess room (not foldable, no sleeping option).</t>
  </si>
  <si>
    <t>-Anti-glare panel on the windshield.</t>
  </si>
  <si>
    <t>Waste installation and others</t>
  </si>
  <si>
    <t>-Galley-corian worktop.</t>
  </si>
  <si>
    <t>-Electric marine toilet with 100l waste tank with full indication</t>
  </si>
  <si>
    <t>-Sink with hot and cold water faucet.</t>
  </si>
  <si>
    <t>-Electric and manual bilge pump.</t>
  </si>
  <si>
    <t>-Overhead panels ligthing the saloon.</t>
  </si>
  <si>
    <t>-Folding, accordion-style cockpit doors with panaramic view.</t>
  </si>
  <si>
    <t>Propulsion</t>
  </si>
  <si>
    <t>-Four slidable side windows, installed on the side glasses.</t>
  </si>
  <si>
    <t>-Inboard YANMAR 57 Hp Diesel engine  4 cylinders, S-drive line with propeller.</t>
  </si>
  <si>
    <t>-Steering console with a steering wheel and motor indicators.</t>
  </si>
  <si>
    <t>-Adjustable captains chair.</t>
  </si>
  <si>
    <t>-Enginesilencing chamber.</t>
  </si>
  <si>
    <t>-Opening door at the captain chair allowing access to the aft deck.</t>
  </si>
  <si>
    <t>-Fuel tank 100l</t>
  </si>
  <si>
    <t>-Fridge/refrigerator 90l.</t>
  </si>
  <si>
    <t>The present document does not constitutes the agreement. The company reserves the right to modify prices and equipment.</t>
  </si>
  <si>
    <t>-Fire extinguisher and fire blanket.</t>
  </si>
  <si>
    <t>-Interior finish - Northman Prestige collection.</t>
  </si>
  <si>
    <t>https://northman.pl/jachty/northman1050trawler/</t>
  </si>
  <si>
    <t>*depends on layout specification</t>
  </si>
  <si>
    <t>Zamówienie na jacht spacerowy / Motor boat order</t>
  </si>
  <si>
    <t xml:space="preserve">Zamawiający / Orderer: </t>
  </si>
  <si>
    <t>Numer łodzi / Boat number:</t>
  </si>
  <si>
    <t>Data / Date:</t>
  </si>
  <si>
    <t>Adres dostawy / Delivery address:</t>
  </si>
  <si>
    <t>Data odbioru / Collection date:</t>
  </si>
  <si>
    <t>Dane</t>
  </si>
  <si>
    <t>Akumulatory</t>
  </si>
  <si>
    <t>Zam./Order</t>
  </si>
  <si>
    <t>Cena / Price</t>
  </si>
  <si>
    <t>Wartość / Amount</t>
  </si>
  <si>
    <t>x</t>
  </si>
  <si>
    <t>Łódź zgodnie z kartą wyposażenia standardowego wyposażona w silnik spalinowy Yanmar 57 HP</t>
  </si>
  <si>
    <t xml:space="preserve">The boat, according to the standard equipment card with diesel engine Yanmar 57 HP </t>
  </si>
  <si>
    <r>
      <t>Łódź zgodnie z kartą wyposażenia standardowego wyposażona w</t>
    </r>
    <r>
      <rPr>
        <b/>
        <sz val="18"/>
        <color theme="8"/>
        <rFont val="Times New Roman"/>
        <family val="1"/>
        <charset val="238"/>
      </rPr>
      <t xml:space="preserve"> silnik elektryczny 20 kW oraz bank akumulatorów 27 kW</t>
    </r>
  </si>
  <si>
    <r>
      <t xml:space="preserve">The boat, according to the standard equipment card with </t>
    </r>
    <r>
      <rPr>
        <b/>
        <sz val="18"/>
        <color theme="8"/>
        <rFont val="Times New Roman"/>
        <family val="1"/>
        <charset val="238"/>
      </rPr>
      <t xml:space="preserve">electric propulsion 20 kW electric engine, shaft drive and battery pack 27 kW </t>
    </r>
  </si>
  <si>
    <r>
      <t>Łódź zgodnie z kartą wyposażenia standardowego wyposażona w</t>
    </r>
    <r>
      <rPr>
        <b/>
        <sz val="18"/>
        <color theme="8"/>
        <rFont val="Times New Roman"/>
        <family val="1"/>
        <charset val="238"/>
      </rPr>
      <t xml:space="preserve"> silnik elektryczny 20 kW oraz bank akumulatorów 54 kW (duży zasięg) </t>
    </r>
  </si>
  <si>
    <r>
      <rPr>
        <b/>
        <sz val="18"/>
        <color rgb="FF000000"/>
        <rFont val="Times New Roman"/>
      </rPr>
      <t xml:space="preserve">The boat, according to the standard equipment card with </t>
    </r>
    <r>
      <rPr>
        <b/>
        <sz val="18"/>
        <color rgb="FF4472C4"/>
        <rFont val="Times New Roman"/>
      </rPr>
      <t>electric propulsion 20 kW electric engine, shaft drive and battery pack 54 kW (long range)</t>
    </r>
  </si>
  <si>
    <t>Pakiet podstawowy</t>
  </si>
  <si>
    <t>Basic package</t>
  </si>
  <si>
    <t>Ster strumieniowy dziobowy 5,7kW/95 kgf</t>
  </si>
  <si>
    <t>Bow thruster 5,7 kW/95 kgf</t>
  </si>
  <si>
    <t xml:space="preserve">Dodatkowy akumulator do steru strumieniowego i windy kotwicznej 1x180 Ah/Dual AGM </t>
  </si>
  <si>
    <t xml:space="preserve">Additional battery for bow thruster and anchor windlass 1x180 Ah/Dual AGM </t>
  </si>
  <si>
    <t xml:space="preserve">Ładowarka Whisperpower 60A trzysekcyjna, wymagana przy wyborze sterów strumieniowych  - dopłata do standardowej ładowarki </t>
  </si>
  <si>
    <t>3-Bank Marine Battery Charger Whisperpower 60A required for selection thrusters - upgrade cost</t>
  </si>
  <si>
    <t xml:space="preserve">Winda kotwiczna 1000 W </t>
  </si>
  <si>
    <t>Electric anchor windlass 1000W</t>
  </si>
  <si>
    <t>Pilot bezprzewodowy do windy kotwicznej</t>
  </si>
  <si>
    <t>Anchor windlass wireless remote control</t>
  </si>
  <si>
    <t>4 kluzy: 2 dziobowe, 2 rufowe</t>
  </si>
  <si>
    <t>Fairleads - 4 pc. (2 bow, 2 stern)</t>
  </si>
  <si>
    <t>2 dodatkowe knagi na śródokręciu</t>
  </si>
  <si>
    <t>Two additional cleats in the midship</t>
  </si>
  <si>
    <t>Garmin Ploter 9' GPSMAP 923</t>
  </si>
  <si>
    <t>Przegląd zerowy silnika z rejestracją w systemie Yanmar</t>
  </si>
  <si>
    <t xml:space="preserve">Pre-delivery Yanmar engine check with registration in Yanmar system </t>
  </si>
  <si>
    <t>Basic package - price without discount / Pakiet podstawowy - cena przed rabatem</t>
  </si>
  <si>
    <t>Basic package - price with 5% discount / Pakiet podstawowy z rabatem 5 %</t>
  </si>
  <si>
    <t>Silnik, ogrzewanie, klimatyzacja i sterowanie</t>
  </si>
  <si>
    <t>Engine, heating, air conditioning &amp; steering</t>
  </si>
  <si>
    <t xml:space="preserve">Silnik stacjonarny Yanmar (80 KM) na wał V-drive - dopłata za zamianę </t>
  </si>
  <si>
    <t xml:space="preserve">Inboard Yanmar engine (80 HP), V-drive shaft - upgrade cost </t>
  </si>
  <si>
    <t>Silnik stacjonarny Yanmar (110 KM) na wał V-drive - dopłata za zamianę</t>
  </si>
  <si>
    <t xml:space="preserve">Inboard Yanmar engine (110 HP), V-drive shaft - upgrade cost  </t>
  </si>
  <si>
    <t>Silnik stacjonarny Yanmar (250 KM) na wał V-drive - dopłata za zmianę</t>
  </si>
  <si>
    <t xml:space="preserve">Inboard Yanmar engine (250 HP), V-drive shaft - upgrade cost  </t>
  </si>
  <si>
    <t>Silnik stacjonarny Yanmar (320 KM) na wał V-drive - dopłata za zmianę</t>
  </si>
  <si>
    <t xml:space="preserve">Inboard Yanmar engine (320 HP), V-drive shaft with start battery 140 Ah AGM - upgrade cost  </t>
  </si>
  <si>
    <t>Silnik stacjonarny Yanmar (370 KM) na wał V-drive - dopłata za zmianę</t>
  </si>
  <si>
    <t xml:space="preserve">Inboard Yanmar engine (370 HP), V-drive shaft with start battery 140 Ah AGM - upgrade cost  </t>
  </si>
  <si>
    <r>
      <rPr>
        <b/>
        <sz val="16"/>
        <color rgb="FF00B050"/>
        <rFont val="Times New Roman"/>
        <family val="1"/>
        <charset val="238"/>
      </rPr>
      <t>Napęd hybrydowy</t>
    </r>
    <r>
      <rPr>
        <sz val="14"/>
        <color theme="1"/>
        <rFont val="Times New Roman"/>
        <family val="1"/>
      </rPr>
      <t xml:space="preserve"> (20 kW + 20kWh bank akumulatorów) - dopłata - wymaga wyboru łodzi z kartą wyposażenia standardowego (Yanmar 57) oraz dopłatę do wiekszego silnika, system dedykowany do silników 80-370 HP</t>
    </r>
  </si>
  <si>
    <r>
      <rPr>
        <b/>
        <sz val="16"/>
        <color rgb="FF00B050"/>
        <rFont val="Times New Roman"/>
        <family val="1"/>
        <charset val="238"/>
      </rPr>
      <t xml:space="preserve">Hybrid </t>
    </r>
    <r>
      <rPr>
        <sz val="14"/>
        <color theme="1"/>
        <rFont val="Times New Roman"/>
        <family val="1"/>
      </rPr>
      <t>( 20 kW + 20 kWh BATTERIES) - upgrade cost - require to choose the boat, according to the standard equipment card (Yanmar 57 HP) and upgrade fo engine - dedicated for engines 80-370 HP</t>
    </r>
  </si>
  <si>
    <t>Laminowane hydrodynamiczne adaptery kadłubowe poprawiające prędkość jednostki - sugerowane do silników 250 HP-370 HP</t>
  </si>
  <si>
    <t>Laminated hydrodynamic hull adapters improving unit speed - suggested for 250 HP-370 HP engines</t>
  </si>
  <si>
    <t>Powiększony zbiornik paliwa wykonany ze stali nierdzewnej do 250l - dopłata</t>
  </si>
  <si>
    <t xml:space="preserve">Larger fuel tank 250l made of stainless steel - upgrade cost </t>
  </si>
  <si>
    <t>Powiększony zbiornik paliwa wykonany ze stali nierdzewnej 500 l - opcja wyklucza powiększenie zbiornika na fekalia. Wymiana standardowego 100l zbiornika na fekalia na 60l (motaż w kabinie prysznicowej)</t>
  </si>
  <si>
    <t>Larger fuel tank 500l made of stainless steel - upgrade cost, this option excluded larger grey water tank. Replacement of the standard 100-liter grey water tank with a 60-liter one (installation in the shower cabin).</t>
  </si>
  <si>
    <t xml:space="preserve">Ster strumieniowy rufowy 3 kW; 60 kgf z akumulatorem 140 Ah AGM oraz dodatkową sekcją ładowania </t>
  </si>
  <si>
    <t>Stern thruster 3 kW; 60 kgf with a battery 140 Ah AGM and additional charging section</t>
  </si>
  <si>
    <t xml:space="preserve">Ster strumieniowy rufowy 5,7 kW; 95 kgf z akumulatorem 180 Ah AGM oraz dodatkową sekcją ładowania </t>
  </si>
  <si>
    <t xml:space="preserve">Stern thruster 5.7 kW; 95 kgf with a battery 180 Ah AGM and additional charging section </t>
  </si>
  <si>
    <t xml:space="preserve">Ogrzewanie pokładu górnego z nawiewem na przednią szybę - Webasto Air Top Evo 2 kW </t>
  </si>
  <si>
    <t>Heating of the upper deck with air supply onto the windshield - Webasto Air Top Evo 2 kW</t>
  </si>
  <si>
    <t xml:space="preserve">Ogrzewanie dolnego pokładu (kabin mieszkalnych i sanitarnych - sterownik w kabinie armatorskiej) Webasto Air Top Evo 3,9 kW </t>
  </si>
  <si>
    <t>Lower deck heating (living and sanitary cabins - steering assembly in the shipowner's cabin) Webasto Air Top Evo 3,9 kW</t>
  </si>
  <si>
    <t>Klimatyzacja 230V, mesy, kabin rufowych oraz kabiny dziobowej  (wymaga podłączenia lądowego lub generatora 230V)</t>
  </si>
  <si>
    <t>Air conditioning 230V in mess, bow cabin and stern cabins  (requires 230V pluging at port or power generator 230V)</t>
  </si>
  <si>
    <t>Kadłub i pokład</t>
  </si>
  <si>
    <t>Hull and deck</t>
  </si>
  <si>
    <t>Kadłub w kolorze RAL (dowolnie wybrany)</t>
  </si>
  <si>
    <t>Hull in RAL color (of choice)</t>
  </si>
  <si>
    <t xml:space="preserve">Wymiana standardowego teaku w kokpicie i na platformach na syntetyczny - flexi teak </t>
  </si>
  <si>
    <t>Replacing standard teak in the cockpit and on the platforms with synthetic flexi teak.</t>
  </si>
  <si>
    <t xml:space="preserve">Półpokłady oraz część dziobowa wyłożona teak-iem naturalnym </t>
  </si>
  <si>
    <t>The half-decks and the foredeck covered with natural teak</t>
  </si>
  <si>
    <t>Półpokłady oraz część dziobowa wyłożona syntetycznym teakiem, zmiana teaku na syntetyczny w kokpicie oraz na platformie rufowej</t>
  </si>
  <si>
    <t>The half-decks covered with synthetic teak, changing the teak to synthetic in the cockpit and on the stern platform</t>
  </si>
  <si>
    <t xml:space="preserve">Materiałowe ścianki zamykające kokpit </t>
  </si>
  <si>
    <t>Curtains to close the cockpit</t>
  </si>
  <si>
    <t>Materiałowe przedłużenie dachu nad kokpitem</t>
  </si>
  <si>
    <t>Material roof extension above the cockpit area</t>
  </si>
  <si>
    <t>Flagsztok na okuciu</t>
  </si>
  <si>
    <t>Flagpole on the fitting</t>
  </si>
  <si>
    <t>Rozkładany stolik kokpitowy, trzy miejsca mocowania</t>
  </si>
  <si>
    <t>Foldable cockpit table with three mounting places</t>
  </si>
  <si>
    <t>Kotwica Delta 16 kg z łańcuchem galwanizowanym 50 m, fi 8 mm</t>
  </si>
  <si>
    <t>Delta-type anchor, 16 kilograms, with galvanised 50 m chain, fi 8 mm</t>
  </si>
  <si>
    <t>Zestaw cumowniczy (4 liny cumownicze 12 mm po 15 m i 8 odbijaczy)</t>
  </si>
  <si>
    <t>Docking set (4 docking ropes, 12 mm 15 m and 8 fenders)</t>
  </si>
  <si>
    <t>Zabezpieczenie dna antyfoulingiem</t>
  </si>
  <si>
    <t xml:space="preserve">Hull Protection. Two coats of epoxy primer + Two coats of Antifouling </t>
  </si>
  <si>
    <t>Opcje na pokładzie słonecznym/fly-bridge</t>
  </si>
  <si>
    <t>Sundeck/Fly-bridge - options</t>
  </si>
  <si>
    <t>Fly-bridge - stanowisko sternika na górnym pokładzie, składany fotel, system sterowania oraz podwójne gniazdo USB, panel sterowania steru strumieniowego (przy wyborze steru strumieniowego)</t>
  </si>
  <si>
    <t xml:space="preserve">Fly-bridge incl.: adjustable steersman chair, steering wheel, throttle, double USB socket, thruster control panel (when choosing a thruster) </t>
  </si>
  <si>
    <t>2-os siedzisko sternika</t>
  </si>
  <si>
    <t>Two person seat</t>
  </si>
  <si>
    <t>Weathered</t>
  </si>
  <si>
    <t>Leżanki z materacami na sundecku</t>
  </si>
  <si>
    <t>Sundeck seats with adjustable backrests mattracess for the sundeck.</t>
  </si>
  <si>
    <t>Dodatkowy ploter Garmin 9' GPSMAP 923</t>
  </si>
  <si>
    <t>Additional Garmin Ploter 9' GPSMAP 923</t>
  </si>
  <si>
    <t>Wnętrze</t>
  </si>
  <si>
    <t>Interior</t>
  </si>
  <si>
    <t>Podłoga pokryta antyalergicznym dywanem, 800g/m2 (szary, beż)</t>
  </si>
  <si>
    <t>Floor - antiallergic carpet by JABB, density 800g/m2 (grey, beige)</t>
  </si>
  <si>
    <t>Dodatkowe wejście do kabiny sanitarnej z kabiny armatorskiej</t>
  </si>
  <si>
    <t>Additional entrance to the WC cabin from the shipowner's cabin</t>
  </si>
  <si>
    <t>Zestaw żaluzji i zasłon w messie</t>
  </si>
  <si>
    <t>Sets of blinds and curtains for the saloon</t>
  </si>
  <si>
    <t xml:space="preserve">Opuszczany, rozkładany stół messowy z dodatkowym materacem </t>
  </si>
  <si>
    <t>Foldable mess room table with additional materace</t>
  </si>
  <si>
    <t xml:space="preserve">Wysoka szafa ubraniowa w kabinie dziobowej (przy wyborze klimatyzacji pomniejszona o wymagane miejsce do montażu) oraz wysoka szafa w kabinie rufowej </t>
  </si>
  <si>
    <t xml:space="preserve">High wordrobe in the bow (when choosing air conditioning, reduced by the required installation space) and high wordrobe stern cabin </t>
  </si>
  <si>
    <t>Leżanka w kabinie rufowej (standard to jedno duże dwuosobowe łóżko)</t>
  </si>
  <si>
    <t xml:space="preserve">Sofa in the stern cabin (standard-one double bed) </t>
  </si>
  <si>
    <t>Otwierany luk w kabinie rufowej</t>
  </si>
  <si>
    <t>Opening hatch in stern cabin</t>
  </si>
  <si>
    <t>Otwierany luk w mesie</t>
  </si>
  <si>
    <t>Opening hatch in mess</t>
  </si>
  <si>
    <t>TV LED 23' w mesie</t>
  </si>
  <si>
    <t>LED TV 23' in mess</t>
  </si>
  <si>
    <t>TV LED 23' w kabinie armatorskiej</t>
  </si>
  <si>
    <t>LED TV 23' in bow cabin</t>
  </si>
  <si>
    <t>Dodatkowe poduszki 30x50cm kolekcja Northman Prestige (6 szt.) z logo Northman 1050 Trawler</t>
  </si>
  <si>
    <t>Additional pillows (6 pcs) 30x50cm with Northman 1050 Trawler logo</t>
  </si>
  <si>
    <t>Kolorystyka wnętrza</t>
  </si>
  <si>
    <t>Interior selection</t>
  </si>
  <si>
    <t>none</t>
  </si>
  <si>
    <t>"White Shell "</t>
  </si>
  <si>
    <t>HPL Ferrara Oak, white Metallic Yukon EY510 countertops, white cabinet fronts in the galley (Fenix 0032 Bianco Kos), 4627 Aleve floor</t>
  </si>
  <si>
    <t>std</t>
  </si>
  <si>
    <t>Matt Velvet 6 cream</t>
  </si>
  <si>
    <t>Macadamia 122-0001</t>
  </si>
  <si>
    <t>Silvertex Beige 122-1010</t>
  </si>
  <si>
    <t>"Grey Elegance"</t>
  </si>
  <si>
    <t>HPL Slavonia Oak, white Metallic Yukon EY510 countertops, grey cabinet fronts in the galley (Fenix 0718 Grigio Londra), 4627 Aleve floor</t>
  </si>
  <si>
    <t>Matt Velvet 29 brown</t>
  </si>
  <si>
    <t>Taupe 122-0009</t>
  </si>
  <si>
    <t>Silvertex Black 122-9001</t>
  </si>
  <si>
    <t>"Verde Comodoro"</t>
  </si>
  <si>
    <t>HPL Natural Teak, black Metallic Galaxy EG595 countertops, green cabinet fronts in the galley (Fenix 0750 Verde Comodoro), 4627 Aleve floor</t>
  </si>
  <si>
    <t>Matt Velvet 73 blue</t>
  </si>
  <si>
    <t>Sapphire 122-3007</t>
  </si>
  <si>
    <t>Color of the sofa in the stern cabin (if choosen pos. 62)</t>
  </si>
  <si>
    <t xml:space="preserve">Matt Velvet 74 dark blue </t>
  </si>
  <si>
    <t>Turquioise 122-3001</t>
  </si>
  <si>
    <t>Color of the sofa in the stern cabin (if choosen pos. 62) - other choice</t>
  </si>
  <si>
    <t>Matt Velvet 83 light grey</t>
  </si>
  <si>
    <t>Mandarin 122-6061</t>
  </si>
  <si>
    <t>Color of stairsmen chair</t>
  </si>
  <si>
    <t>Matt Velvet 99 black</t>
  </si>
  <si>
    <t>Camel 122-2105</t>
  </si>
  <si>
    <t>Color of the sofa in the mess</t>
  </si>
  <si>
    <t xml:space="preserve">Matt Velvet 72 green, </t>
  </si>
  <si>
    <t>Wine 122-2064</t>
  </si>
  <si>
    <t>Exterior materaces color</t>
  </si>
  <si>
    <t xml:space="preserve">Matt Velvet 8 beige </t>
  </si>
  <si>
    <t xml:space="preserve">Titanium 122-4010 </t>
  </si>
  <si>
    <t>Kolorystyka wnętrza indywidualna z kolekcji Northman Prestige</t>
  </si>
  <si>
    <t>Custom interior selection from Northman Prestige collection</t>
  </si>
  <si>
    <t>Matt Velvet 93 dark grey</t>
  </si>
  <si>
    <t>Beige 122-1010</t>
  </si>
  <si>
    <t>Instalacja elektryczna</t>
  </si>
  <si>
    <t>Electric installation</t>
  </si>
  <si>
    <t>Carbon 122-9002</t>
  </si>
  <si>
    <r>
      <rPr>
        <b/>
        <sz val="14"/>
        <rFont val="Times New Roman"/>
        <family val="1"/>
        <charset val="238"/>
      </rPr>
      <t>Whisperpower Power Premium</t>
    </r>
    <r>
      <rPr>
        <sz val="14"/>
        <rFont val="Times New Roman"/>
        <family val="1"/>
        <charset val="238"/>
      </rPr>
      <t xml:space="preserve">
Wymiana standardowego akumulatora hotelowego 150Ah Dual AGM oraz ładowarki 20A na: 
- 2x akumulator hotelowy 150Ah LifePo4, 
- ładowarka 60A.</t>
    </r>
  </si>
  <si>
    <t>Small Whisperpower power premium package - upgrade to standard electric charging and battery bank system
Premium charger (60A) dedicated for LifePO4 battery
Hotel batteries - upgrade to 2x Premium 150Ah LifePO4</t>
  </si>
  <si>
    <r>
      <rPr>
        <b/>
        <sz val="14"/>
        <rFont val="Times New Roman"/>
        <family val="1"/>
        <charset val="238"/>
      </rPr>
      <t>Whisperpower Power Premium+</t>
    </r>
    <r>
      <rPr>
        <sz val="14"/>
        <rFont val="Times New Roman"/>
        <family val="1"/>
        <charset val="238"/>
      </rPr>
      <t xml:space="preserve">
Wymiana standardowego akumulatora hotelowego 150Ah Dual AGM oraz ładowarki 20A na: 
- 3x akumulator hotelowy 150Ah LifePo4, 
- ładowarka 60A,
- inwerter 3000W.</t>
    </r>
  </si>
  <si>
    <t xml:space="preserve">Medium Whisperpower power premium package - upgrade to standard electric charging and battery bank system
Premium charger (60A) dedicated for LifePO4 battery
Premium inverter 3000 W
Hotel batteries - upgrade to 3x Premium 150Ah LifePO4
</t>
  </si>
  <si>
    <r>
      <rPr>
        <b/>
        <sz val="14"/>
        <rFont val="Times New Roman"/>
        <family val="1"/>
        <charset val="238"/>
      </rPr>
      <t>Whisperpower  Power VIP</t>
    </r>
    <r>
      <rPr>
        <sz val="14"/>
        <rFont val="Times New Roman"/>
        <family val="1"/>
        <charset val="238"/>
      </rPr>
      <t xml:space="preserve">
Wymiana standardowego akumulatora hotelowego 150Ah Dual AGM oraz ładowarki 25A na: 
- 3x akumulator hotelowy 150Ah LifePo4, 
- ładowarka 60A+100A,
- inwerter 3000W,
- 2x panel solarny 150Wp,
- wymiana pozostałych baterii na premium AGM</t>
    </r>
  </si>
  <si>
    <t>VIP Whisperpower premium package - upgrade to standard electric charging and battery bank system
Chargers dedicated for each battery (60A+100A)
Inverter 3000 W
Hotel batteries - upgrade to 3x150Ah LifePO4
Service batteries - upgrade to premium AGM batteries
Solar panels 2 x 150 Wp</t>
  </si>
  <si>
    <t>Pralka zasialana z 230V zamontowana w kabinie prysznicowej</t>
  </si>
  <si>
    <t>Washmashine 230V mounted in shower cabin</t>
  </si>
  <si>
    <t>on request</t>
  </si>
  <si>
    <t>Zmywarka zasilana z instalacji 230V zamontowana w kambuzie</t>
  </si>
  <si>
    <t>Dishwasher 230V mounted in camboose</t>
  </si>
  <si>
    <t xml:space="preserve">Ładowarka Whisperpower 100A trzysekcyjna, wymagana przy wyborze sterów strumieniowych oraz dodatkowych akumulatorów hotelowych - dopłata do standardowej ładowarki </t>
  </si>
  <si>
    <t>3-Bank Marine Battery Charger Whisperpower 100A required for selection thrusters and additional hotel batteries - upgrade cost</t>
  </si>
  <si>
    <t>Inwerter 1500 W z gniazdkiem przy kambuzie</t>
  </si>
  <si>
    <t>1500 W inverter with a socket in the galley</t>
  </si>
  <si>
    <t>Inwerter 2500 W z gniazdkiem przy kambuzie</t>
  </si>
  <si>
    <t>2500 W inverter with a socket in the galley</t>
  </si>
  <si>
    <t>Agregat prądotwórczy Fisher Panda P5000i Neo PMS - urządzenia na jachcie bez klimatyzatora</t>
  </si>
  <si>
    <r>
      <t xml:space="preserve">Power generator Fisher Panda P5000i Neo PMS - onboard devices on the yacht </t>
    </r>
    <r>
      <rPr>
        <u/>
        <sz val="14"/>
        <rFont val="Times New Roman"/>
        <family val="1"/>
        <charset val="238"/>
      </rPr>
      <t>without</t>
    </r>
    <r>
      <rPr>
        <sz val="14"/>
        <rFont val="Times New Roman"/>
        <family val="1"/>
      </rPr>
      <t xml:space="preserve"> an air conditioning system</t>
    </r>
  </si>
  <si>
    <t>Agregat prądotwórczy Fisher Panda P10000i Neo PMS - urządzenia na jachcie oraz klimatyzator</t>
  </si>
  <si>
    <t xml:space="preserve">Power generator Fisher Panda P10000i Neo PMS - onboard devices on the yacht, air conditioning in the mess and 2 cabins </t>
  </si>
  <si>
    <t>Panele solarne 2 x 150 Wp</t>
  </si>
  <si>
    <t>Solar panels 2 x 150 Wp</t>
  </si>
  <si>
    <t>Dodatkowy akumulator hotelowy Dual AGM 140 Ah ( wpisać ilość sztuk )</t>
  </si>
  <si>
    <t>Additional hotel 140 ab Dual AGM battery (enter the quantity)</t>
  </si>
  <si>
    <t>Oświetlenie podwodne - 6 punktów</t>
  </si>
  <si>
    <t>Underwater lights 6 x LED</t>
  </si>
  <si>
    <t>Instalacja wodna oraz ściekowa</t>
  </si>
  <si>
    <t>Water &amp; waste installation</t>
  </si>
  <si>
    <t>Powiększony zbiornik wody pitnej wykonany ze stali nierdzewnej 300 l - dopłata za zmianę</t>
  </si>
  <si>
    <t xml:space="preserve">Larger fresh water tank 300 l made of stainless steel - upgrade cost </t>
  </si>
  <si>
    <t>Powiększony zbiornik wody czarnej wykonany ze stali nierdzewnej 250l - dopłata za zmianę</t>
  </si>
  <si>
    <t xml:space="preserve">Larger black water tank 250l made of stainless steel- upgrade cost </t>
  </si>
  <si>
    <t>Instalacja wody zaburtowej (kambuz)</t>
  </si>
  <si>
    <t>Outboard water system(galley)</t>
  </si>
  <si>
    <t>Zestaw do mycia pokładu (wąż 10 m)</t>
  </si>
  <si>
    <t>Deck washing set (10 m hose)</t>
  </si>
  <si>
    <t>Powiększony boiler 60l - dopłata za zamianę</t>
  </si>
  <si>
    <t xml:space="preserve">Larger boiler 60l - upgrade cost </t>
  </si>
  <si>
    <t>Ekspres do kawy 230V (wymaga inwertera lub agregatu 230V)</t>
  </si>
  <si>
    <t>Coffee machine 230V (requires inverter or power generator 230V)</t>
  </si>
  <si>
    <t>Instalacja ściekowa bez odpływów zaburtowych (sprowadzenie wszystkich odpływów do zbiornika wody czarnej)</t>
  </si>
  <si>
    <t>Sewer installation without outboard release (gathering all the sewage in the black water tank)</t>
  </si>
  <si>
    <t>Elektronika i nawigacja i inne</t>
  </si>
  <si>
    <t>Navigation, electronic and others</t>
  </si>
  <si>
    <t>Garmin 12' Ploter GPSMAP 1223 - dopłata do plotera 9'</t>
  </si>
  <si>
    <t>Garmin 12' Ploter GPSMAP 1223 - upgade cost to Garmin 9'</t>
  </si>
  <si>
    <t>Garmin Radar GMR 18HD+</t>
  </si>
  <si>
    <t xml:space="preserve">Stały maszt radarowy  </t>
  </si>
  <si>
    <t xml:space="preserve">Fixed radar mast  </t>
  </si>
  <si>
    <t>Autopilot Garmin Reactor 40 z pilotem</t>
  </si>
  <si>
    <t>Autopilot Garmin Reactor 40 with remote control</t>
  </si>
  <si>
    <t>Garmin AIS 800</t>
  </si>
  <si>
    <t>Garmin VHF 115i</t>
  </si>
  <si>
    <t>Kamera Rear View wspomagające manewry portowe</t>
  </si>
  <si>
    <t>Rear View camera for supporting harbour manouvres</t>
  </si>
  <si>
    <t>Odkurzacz centralny na 230V - wąż ssący 5m, gniazdo pod schodnią i pod kambuzem</t>
  </si>
  <si>
    <t xml:space="preserve">Central vacuum cleaner on 230V - 5m hose, outlet under the stairs and under the galley
</t>
  </si>
  <si>
    <t xml:space="preserve">Szperacz sterowany elektrycznie </t>
  </si>
  <si>
    <t>Electrically controlled beam searchlight</t>
  </si>
  <si>
    <t>Zestaw Fusion (2 speakers in mess + 2 in cockpit)</t>
  </si>
  <si>
    <t>Audio Fusion set (2 speakers in mess + 2 in cockpit)</t>
  </si>
  <si>
    <t>Profesjonalny materiałowy zimowy pokrowiec na cały jacht</t>
  </si>
  <si>
    <t>Winter fabric cover for whole boat</t>
  </si>
  <si>
    <t>Aktualizacja specyfikacji po zatwierdzeniu specyfikacji produkcyjnej (opłata za jedną aktualizację)</t>
  </si>
  <si>
    <t>Any updates after the final confirmation of specifitation (the cost of one change)</t>
  </si>
  <si>
    <t>Odprawa celna</t>
  </si>
  <si>
    <t>Customs</t>
  </si>
  <si>
    <t>Dodatki indywidualne</t>
  </si>
  <si>
    <t>Individual equipment</t>
  </si>
  <si>
    <t>Wartość</t>
  </si>
  <si>
    <t>Podsumowanie / Total</t>
  </si>
  <si>
    <t>Cena łodzi w standardzie</t>
  </si>
  <si>
    <t>Price for boat in standard specification</t>
  </si>
  <si>
    <t>Dodatki</t>
  </si>
  <si>
    <t>Additional Equipment</t>
  </si>
  <si>
    <t>Pakiety po rabatach</t>
  </si>
  <si>
    <t>Packages with discount</t>
  </si>
  <si>
    <t>Do zapłaty EUR netto</t>
  </si>
  <si>
    <t>To be pay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</si>
</sst>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_-"/>
    <numFmt numFmtId="165" formatCode="#,##0.00\ [$€-1];[Red]#,##0.00\ [$€-1]"/>
    <numFmt numFmtId="166" formatCode="[$-F800]dddd\,\ mmmm\ dd\,\ yyyy"/>
    <numFmt numFmtId="167" formatCode="_-* #,##0.00&quot; zł&quot;_-;\-* #,##0.00&quot; zł&quot;_-;_-* \-??&quot; zł&quot;_-;_-@_-"/>
    <numFmt numFmtId="168" formatCode="_-[$€-2]\ * #,##0_-;\-[$€-2]\ * #,##0_-;_-[$€-2]\ * &quot;-&quot;??_-;_-@_-"/>
  </numFmts>
  <fonts count="67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</font>
    <font>
      <sz val="11"/>
      <color rgb="FFFF0000"/>
      <name val="Arial"/>
      <family val="2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9" tint="-0.249977111117893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9"/>
      <name val="Arial"/>
      <family val="2"/>
      <charset val="238"/>
    </font>
    <font>
      <b/>
      <i/>
      <sz val="18"/>
      <color indexed="9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color indexed="63"/>
      <name val="Times New Roman"/>
      <family val="1"/>
    </font>
    <font>
      <b/>
      <sz val="14"/>
      <color theme="3"/>
      <name val="Times New Roman"/>
      <family val="1"/>
      <charset val="238"/>
    </font>
    <font>
      <sz val="26"/>
      <name val="Times New Roman"/>
      <family val="1"/>
    </font>
    <font>
      <b/>
      <i/>
      <sz val="20"/>
      <name val="Times New Roman"/>
      <family val="1"/>
      <charset val="238"/>
    </font>
    <font>
      <b/>
      <sz val="14"/>
      <color indexed="10"/>
      <name val="Times New Roman"/>
      <family val="1"/>
    </font>
    <font>
      <b/>
      <sz val="14"/>
      <color indexed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  <charset val="238"/>
    </font>
    <font>
      <b/>
      <sz val="18"/>
      <color theme="9" tint="-0.499984740745262"/>
      <name val="Times New Roman"/>
      <family val="1"/>
      <charset val="238"/>
    </font>
    <font>
      <b/>
      <sz val="16"/>
      <color theme="9" tint="-0.249977111117893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8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indexed="9"/>
      <name val="Times New Roman"/>
      <family val="1"/>
    </font>
    <font>
      <b/>
      <sz val="10"/>
      <name val="Times New Roman"/>
      <family val="1"/>
    </font>
    <font>
      <b/>
      <sz val="20"/>
      <color indexed="9"/>
      <name val="Times New Roman"/>
      <family val="1"/>
    </font>
    <font>
      <b/>
      <sz val="14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Times New Roman"/>
      <family val="1"/>
    </font>
    <font>
      <sz val="14"/>
      <color indexed="10"/>
      <name val="Times New Roman"/>
      <family val="1"/>
    </font>
    <font>
      <sz val="10"/>
      <color indexed="10"/>
      <name val="Times New Roman"/>
      <family val="1"/>
    </font>
    <font>
      <sz val="14"/>
      <color rgb="FF00B050"/>
      <name val="Times New Roman"/>
      <family val="1"/>
      <charset val="238"/>
    </font>
    <font>
      <b/>
      <sz val="10"/>
      <color indexed="10"/>
      <name val="Times New Roman"/>
      <family val="1"/>
    </font>
    <font>
      <b/>
      <sz val="16"/>
      <color rgb="FFC00000"/>
      <name val="Times New Roman"/>
      <family val="1"/>
      <charset val="238"/>
    </font>
    <font>
      <sz val="14"/>
      <color rgb="FFC00000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9" tint="-0.249977111117893"/>
      <name val="Arial"/>
      <family val="2"/>
      <charset val="238"/>
    </font>
    <font>
      <sz val="8"/>
      <name val="Arial"/>
      <family val="2"/>
      <charset val="238"/>
    </font>
    <font>
      <b/>
      <sz val="12"/>
      <color theme="0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0"/>
      <name val="Times New Roman"/>
      <family val="1"/>
    </font>
    <font>
      <sz val="14"/>
      <color rgb="FFFF0000"/>
      <name val="Times New Roman"/>
      <family val="1"/>
      <charset val="238"/>
    </font>
    <font>
      <b/>
      <sz val="16"/>
      <name val="Times New Roman"/>
      <family val="1"/>
    </font>
    <font>
      <sz val="10"/>
      <color theme="0"/>
      <name val="Arial"/>
      <family val="2"/>
    </font>
    <font>
      <sz val="10"/>
      <color rgb="FFFF0000"/>
      <name val="Times New Roman"/>
      <family val="1"/>
      <charset val="238"/>
    </font>
    <font>
      <sz val="14"/>
      <color rgb="FFFF0000"/>
      <name val="Times New Roman"/>
      <family val="1"/>
    </font>
    <font>
      <u/>
      <sz val="14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8"/>
      <name val="Times New Roman"/>
      <family val="1"/>
      <charset val="238"/>
    </font>
    <font>
      <sz val="14"/>
      <color theme="1"/>
      <name val="Times New Roman"/>
      <family val="1"/>
    </font>
    <font>
      <b/>
      <sz val="16"/>
      <color rgb="FF00B05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8"/>
      <color rgb="FF000000"/>
      <name val="Times New Roman"/>
    </font>
    <font>
      <b/>
      <sz val="18"/>
      <color rgb="FF4472C4"/>
      <name val="Times New Roman"/>
    </font>
    <font>
      <b/>
      <sz val="18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A9D6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</borders>
  <cellStyleXfs count="5">
    <xf numFmtId="0" fontId="0" fillId="0" borderId="0"/>
    <xf numFmtId="0" fontId="21" fillId="0" borderId="0"/>
    <xf numFmtId="167" fontId="21" fillId="0" borderId="0" applyFill="0" applyBorder="0" applyAlignment="0" applyProtection="0"/>
    <xf numFmtId="0" fontId="47" fillId="0" borderId="0" applyNumberFormat="0" applyFill="0" applyBorder="0" applyAlignment="0" applyProtection="0"/>
    <xf numFmtId="0" fontId="59" fillId="0" borderId="0"/>
  </cellStyleXfs>
  <cellXfs count="33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4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/>
    <xf numFmtId="49" fontId="6" fillId="2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2" borderId="0" xfId="0" applyNumberFormat="1" applyFont="1" applyFill="1" applyAlignment="1">
      <alignment vertical="center" wrapText="1"/>
    </xf>
    <xf numFmtId="49" fontId="0" fillId="2" borderId="0" xfId="0" applyNumberFormat="1" applyFill="1"/>
    <xf numFmtId="0" fontId="12" fillId="0" borderId="13" xfId="1" applyFont="1" applyBorder="1" applyAlignment="1" applyProtection="1">
      <alignment horizontal="left" vertical="center" wrapText="1"/>
      <protection hidden="1"/>
    </xf>
    <xf numFmtId="0" fontId="12" fillId="0" borderId="19" xfId="1" applyFont="1" applyBorder="1" applyAlignment="1" applyProtection="1">
      <alignment horizontal="left" vertical="center" wrapText="1"/>
      <protection hidden="1"/>
    </xf>
    <xf numFmtId="49" fontId="12" fillId="0" borderId="19" xfId="1" applyNumberFormat="1" applyFont="1" applyBorder="1" applyAlignment="1" applyProtection="1">
      <alignment horizontal="left" vertical="center" wrapText="1"/>
      <protection hidden="1"/>
    </xf>
    <xf numFmtId="0" fontId="12" fillId="2" borderId="13" xfId="1" applyFont="1" applyFill="1" applyBorder="1" applyAlignment="1" applyProtection="1">
      <alignment horizontal="left" vertical="center" wrapText="1"/>
      <protection hidden="1"/>
    </xf>
    <xf numFmtId="0" fontId="12" fillId="2" borderId="19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Border="1" applyAlignment="1" applyProtection="1">
      <alignment horizontal="left" vertical="top" wrapText="1"/>
      <protection hidden="1"/>
    </xf>
    <xf numFmtId="0" fontId="12" fillId="0" borderId="0" xfId="1" applyFont="1" applyProtection="1">
      <protection locked="0"/>
    </xf>
    <xf numFmtId="164" fontId="12" fillId="0" borderId="0" xfId="1" applyNumberFormat="1" applyFont="1" applyProtection="1">
      <protection locked="0"/>
    </xf>
    <xf numFmtId="49" fontId="12" fillId="0" borderId="0" xfId="1" applyNumberFormat="1" applyFont="1" applyProtection="1">
      <protection locked="0"/>
    </xf>
    <xf numFmtId="164" fontId="18" fillId="0" borderId="0" xfId="1" applyNumberFormat="1" applyFont="1" applyAlignment="1" applyProtection="1">
      <alignment horizontal="right" vertical="center"/>
      <protection locked="0"/>
    </xf>
    <xf numFmtId="165" fontId="12" fillId="0" borderId="0" xfId="1" applyNumberFormat="1" applyFont="1" applyAlignment="1" applyProtection="1">
      <alignment horizontal="right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top"/>
      <protection locked="0"/>
    </xf>
    <xf numFmtId="49" fontId="12" fillId="0" borderId="0" xfId="1" applyNumberFormat="1" applyFont="1" applyAlignment="1" applyProtection="1">
      <alignment vertical="top"/>
      <protection locked="0"/>
    </xf>
    <xf numFmtId="9" fontId="12" fillId="0" borderId="0" xfId="1" applyNumberFormat="1" applyFont="1" applyAlignment="1" applyProtection="1">
      <alignment vertical="top"/>
      <protection locked="0"/>
    </xf>
    <xf numFmtId="164" fontId="12" fillId="0" borderId="0" xfId="1" applyNumberFormat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vertical="center"/>
      <protection locked="0"/>
    </xf>
    <xf numFmtId="164" fontId="12" fillId="2" borderId="0" xfId="1" applyNumberFormat="1" applyFont="1" applyFill="1" applyAlignment="1" applyProtection="1">
      <alignment vertical="center"/>
      <protection locked="0"/>
    </xf>
    <xf numFmtId="0" fontId="12" fillId="2" borderId="0" xfId="1" applyFont="1" applyFill="1" applyAlignment="1" applyProtection="1">
      <alignment vertical="center"/>
      <protection locked="0"/>
    </xf>
    <xf numFmtId="49" fontId="12" fillId="2" borderId="0" xfId="1" applyNumberFormat="1" applyFont="1" applyFill="1" applyAlignment="1" applyProtection="1">
      <alignment vertical="center"/>
      <protection locked="0"/>
    </xf>
    <xf numFmtId="0" fontId="24" fillId="0" borderId="0" xfId="1" applyFont="1" applyAlignment="1" applyProtection="1">
      <alignment vertical="top"/>
      <protection locked="0"/>
    </xf>
    <xf numFmtId="164" fontId="35" fillId="0" borderId="0" xfId="1" applyNumberFormat="1" applyFont="1" applyAlignment="1" applyProtection="1">
      <alignment horizontal="left" vertical="center"/>
      <protection locked="0"/>
    </xf>
    <xf numFmtId="164" fontId="31" fillId="6" borderId="45" xfId="2" applyNumberFormat="1" applyFont="1" applyFill="1" applyBorder="1" applyAlignment="1" applyProtection="1">
      <alignment horizontal="right" vertical="center"/>
      <protection hidden="1"/>
    </xf>
    <xf numFmtId="167" fontId="31" fillId="6" borderId="44" xfId="2" applyFont="1" applyFill="1" applyBorder="1" applyAlignment="1" applyProtection="1">
      <alignment horizontal="right" vertical="center"/>
      <protection hidden="1"/>
    </xf>
    <xf numFmtId="0" fontId="31" fillId="6" borderId="44" xfId="1" applyFont="1" applyFill="1" applyBorder="1" applyAlignment="1" applyProtection="1">
      <alignment horizontal="center" vertical="center"/>
      <protection hidden="1"/>
    </xf>
    <xf numFmtId="0" fontId="31" fillId="6" borderId="43" xfId="1" applyFont="1" applyFill="1" applyBorder="1" applyAlignment="1" applyProtection="1">
      <alignment vertical="top" wrapText="1"/>
      <protection hidden="1"/>
    </xf>
    <xf numFmtId="164" fontId="12" fillId="0" borderId="24" xfId="2" applyNumberFormat="1" applyFont="1" applyFill="1" applyBorder="1" applyAlignment="1" applyProtection="1">
      <alignment horizontal="right" vertical="center"/>
      <protection hidden="1"/>
    </xf>
    <xf numFmtId="164" fontId="12" fillId="0" borderId="23" xfId="2" applyNumberFormat="1" applyFont="1" applyFill="1" applyBorder="1" applyAlignment="1" applyProtection="1">
      <alignment horizontal="left" vertical="center"/>
      <protection hidden="1"/>
    </xf>
    <xf numFmtId="164" fontId="12" fillId="0" borderId="14" xfId="2" applyNumberFormat="1" applyFont="1" applyFill="1" applyBorder="1" applyAlignment="1" applyProtection="1">
      <alignment horizontal="right" vertical="center"/>
      <protection hidden="1"/>
    </xf>
    <xf numFmtId="164" fontId="12" fillId="0" borderId="19" xfId="2" applyNumberFormat="1" applyFont="1" applyFill="1" applyBorder="1" applyAlignment="1" applyProtection="1">
      <alignment horizontal="left" vertical="center"/>
      <protection hidden="1"/>
    </xf>
    <xf numFmtId="164" fontId="24" fillId="0" borderId="14" xfId="2" applyNumberFormat="1" applyFont="1" applyFill="1" applyBorder="1" applyAlignment="1" applyProtection="1">
      <alignment horizontal="right" vertical="center"/>
      <protection hidden="1"/>
    </xf>
    <xf numFmtId="168" fontId="24" fillId="0" borderId="19" xfId="2" applyNumberFormat="1" applyFont="1" applyFill="1" applyBorder="1" applyAlignment="1" applyProtection="1">
      <alignment horizontal="right" vertical="center"/>
      <protection hidden="1"/>
    </xf>
    <xf numFmtId="0" fontId="24" fillId="2" borderId="19" xfId="1" applyFont="1" applyFill="1" applyBorder="1" applyAlignment="1">
      <alignment vertical="top" wrapText="1"/>
    </xf>
    <xf numFmtId="0" fontId="24" fillId="2" borderId="13" xfId="1" applyFont="1" applyFill="1" applyBorder="1" applyAlignment="1" applyProtection="1">
      <alignment vertical="top" wrapText="1"/>
      <protection hidden="1"/>
    </xf>
    <xf numFmtId="168" fontId="24" fillId="0" borderId="19" xfId="1" applyNumberFormat="1" applyFont="1" applyBorder="1" applyAlignment="1">
      <alignment horizontal="center" vertical="center"/>
    </xf>
    <xf numFmtId="0" fontId="24" fillId="2" borderId="13" xfId="1" applyFont="1" applyFill="1" applyBorder="1" applyAlignment="1">
      <alignment vertical="top" wrapText="1"/>
    </xf>
    <xf numFmtId="0" fontId="12" fillId="0" borderId="0" xfId="1" applyFont="1" applyAlignment="1" applyProtection="1">
      <alignment horizontal="left" vertical="center"/>
      <protection locked="0"/>
    </xf>
    <xf numFmtId="164" fontId="12" fillId="0" borderId="14" xfId="2" applyNumberFormat="1" applyFont="1" applyFill="1" applyBorder="1" applyAlignment="1" applyProtection="1">
      <alignment horizontal="left" vertical="center"/>
      <protection hidden="1"/>
    </xf>
    <xf numFmtId="168" fontId="12" fillId="0" borderId="19" xfId="2" applyNumberFormat="1" applyFont="1" applyFill="1" applyBorder="1" applyAlignment="1" applyProtection="1">
      <alignment horizontal="left" vertical="center"/>
      <protection hidden="1"/>
    </xf>
    <xf numFmtId="168" fontId="12" fillId="0" borderId="19" xfId="1" applyNumberFormat="1" applyFont="1" applyBorder="1" applyAlignment="1" applyProtection="1">
      <alignment vertical="center" wrapText="1"/>
      <protection hidden="1"/>
    </xf>
    <xf numFmtId="0" fontId="12" fillId="0" borderId="19" xfId="1" applyFont="1" applyBorder="1" applyAlignment="1" applyProtection="1">
      <alignment vertical="center" wrapText="1"/>
      <protection hidden="1"/>
    </xf>
    <xf numFmtId="0" fontId="12" fillId="0" borderId="13" xfId="1" applyFont="1" applyBorder="1" applyAlignment="1" applyProtection="1">
      <alignment vertical="center" wrapText="1"/>
      <protection hidden="1"/>
    </xf>
    <xf numFmtId="168" fontId="12" fillId="0" borderId="19" xfId="2" applyNumberFormat="1" applyFont="1" applyFill="1" applyBorder="1" applyAlignment="1" applyProtection="1">
      <alignment horizontal="right" vertical="center"/>
      <protection hidden="1"/>
    </xf>
    <xf numFmtId="164" fontId="12" fillId="0" borderId="30" xfId="2" applyNumberFormat="1" applyFont="1" applyFill="1" applyBorder="1" applyAlignment="1" applyProtection="1">
      <alignment horizontal="left" vertical="center"/>
      <protection hidden="1"/>
    </xf>
    <xf numFmtId="168" fontId="12" fillId="0" borderId="31" xfId="2" applyNumberFormat="1" applyFont="1" applyFill="1" applyBorder="1" applyAlignment="1" applyProtection="1">
      <alignment horizontal="left" vertical="center"/>
      <protection hidden="1"/>
    </xf>
    <xf numFmtId="49" fontId="12" fillId="2" borderId="19" xfId="1" applyNumberFormat="1" applyFont="1" applyFill="1" applyBorder="1" applyAlignment="1">
      <alignment vertical="center" wrapText="1"/>
    </xf>
    <xf numFmtId="164" fontId="12" fillId="0" borderId="12" xfId="2" applyNumberFormat="1" applyFont="1" applyFill="1" applyBorder="1" applyAlignment="1" applyProtection="1">
      <alignment horizontal="left" vertical="center"/>
      <protection hidden="1"/>
    </xf>
    <xf numFmtId="168" fontId="24" fillId="2" borderId="19" xfId="2" applyNumberFormat="1" applyFont="1" applyFill="1" applyBorder="1" applyAlignment="1" applyProtection="1">
      <alignment horizontal="right" vertical="center"/>
      <protection hidden="1"/>
    </xf>
    <xf numFmtId="0" fontId="24" fillId="0" borderId="19" xfId="1" applyFont="1" applyBorder="1" applyAlignment="1" applyProtection="1">
      <alignment vertical="center" wrapText="1"/>
      <protection hidden="1"/>
    </xf>
    <xf numFmtId="164" fontId="12" fillId="5" borderId="14" xfId="2" applyNumberFormat="1" applyFont="1" applyFill="1" applyBorder="1" applyAlignment="1" applyProtection="1">
      <alignment horizontal="right" vertical="center"/>
      <protection hidden="1"/>
    </xf>
    <xf numFmtId="168" fontId="23" fillId="5" borderId="19" xfId="1" applyNumberFormat="1" applyFont="1" applyFill="1" applyBorder="1" applyAlignment="1" applyProtection="1">
      <alignment horizontal="center" vertical="center"/>
      <protection hidden="1"/>
    </xf>
    <xf numFmtId="0" fontId="22" fillId="5" borderId="19" xfId="1" applyFont="1" applyFill="1" applyBorder="1" applyAlignment="1" applyProtection="1">
      <alignment vertical="center" wrapText="1"/>
      <protection hidden="1"/>
    </xf>
    <xf numFmtId="0" fontId="22" fillId="5" borderId="13" xfId="1" applyFont="1" applyFill="1" applyBorder="1" applyAlignment="1" applyProtection="1">
      <alignment vertical="center" wrapText="1"/>
      <protection hidden="1"/>
    </xf>
    <xf numFmtId="168" fontId="12" fillId="0" borderId="22" xfId="2" applyNumberFormat="1" applyFont="1" applyFill="1" applyBorder="1" applyAlignment="1" applyProtection="1">
      <alignment horizontal="left" vertical="center"/>
      <protection hidden="1"/>
    </xf>
    <xf numFmtId="0" fontId="24" fillId="2" borderId="19" xfId="1" applyFont="1" applyFill="1" applyBorder="1" applyAlignment="1" applyProtection="1">
      <alignment vertical="center" wrapText="1"/>
      <protection hidden="1"/>
    </xf>
    <xf numFmtId="0" fontId="24" fillId="2" borderId="13" xfId="1" applyFont="1" applyFill="1" applyBorder="1" applyAlignment="1" applyProtection="1">
      <alignment vertical="center" wrapText="1"/>
      <protection hidden="1"/>
    </xf>
    <xf numFmtId="164" fontId="12" fillId="0" borderId="0" xfId="2" applyNumberFormat="1" applyFont="1" applyFill="1" applyBorder="1" applyAlignment="1" applyProtection="1">
      <alignment horizontal="left" vertical="center"/>
      <protection hidden="1"/>
    </xf>
    <xf numFmtId="168" fontId="28" fillId="0" borderId="0" xfId="1" applyNumberFormat="1" applyFont="1" applyAlignment="1" applyProtection="1">
      <alignment horizontal="center" vertical="center"/>
      <protection hidden="1"/>
    </xf>
    <xf numFmtId="0" fontId="25" fillId="0" borderId="0" xfId="1" applyFont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vertical="center" wrapText="1"/>
      <protection hidden="1"/>
    </xf>
    <xf numFmtId="168" fontId="12" fillId="2" borderId="19" xfId="2" applyNumberFormat="1" applyFont="1" applyFill="1" applyBorder="1" applyAlignment="1" applyProtection="1">
      <alignment horizontal="left" vertical="center"/>
      <protection hidden="1"/>
    </xf>
    <xf numFmtId="164" fontId="12" fillId="0" borderId="25" xfId="2" applyNumberFormat="1" applyFont="1" applyFill="1" applyBorder="1" applyAlignment="1" applyProtection="1">
      <alignment horizontal="left" vertical="center"/>
      <protection hidden="1"/>
    </xf>
    <xf numFmtId="168" fontId="12" fillId="0" borderId="20" xfId="1" applyNumberFormat="1" applyFont="1" applyBorder="1" applyAlignment="1" applyProtection="1">
      <alignment horizontal="center" vertical="center"/>
      <protection hidden="1"/>
    </xf>
    <xf numFmtId="168" fontId="12" fillId="0" borderId="20" xfId="1" applyNumberFormat="1" applyFont="1" applyBorder="1" applyAlignment="1" applyProtection="1">
      <alignment horizontal="left" vertical="center"/>
      <protection hidden="1"/>
    </xf>
    <xf numFmtId="165" fontId="12" fillId="0" borderId="13" xfId="1" applyNumberFormat="1" applyFont="1" applyBorder="1" applyAlignment="1" applyProtection="1">
      <alignment horizontal="left" vertical="center" wrapText="1"/>
      <protection hidden="1"/>
    </xf>
    <xf numFmtId="165" fontId="12" fillId="2" borderId="13" xfId="1" applyNumberFormat="1" applyFont="1" applyFill="1" applyBorder="1" applyAlignment="1" applyProtection="1">
      <alignment horizontal="left" vertical="center" wrapText="1"/>
      <protection hidden="1"/>
    </xf>
    <xf numFmtId="165" fontId="12" fillId="2" borderId="19" xfId="1" applyNumberFormat="1" applyFont="1" applyFill="1" applyBorder="1" applyAlignment="1" applyProtection="1">
      <alignment horizontal="left" vertical="center" wrapText="1"/>
      <protection hidden="1"/>
    </xf>
    <xf numFmtId="168" fontId="12" fillId="0" borderId="20" xfId="1" applyNumberFormat="1" applyFont="1" applyBorder="1" applyAlignment="1" applyProtection="1">
      <alignment vertical="center"/>
      <protection hidden="1"/>
    </xf>
    <xf numFmtId="0" fontId="35" fillId="0" borderId="0" xfId="1" applyFont="1" applyAlignment="1" applyProtection="1">
      <alignment horizontal="left" vertical="center" wrapText="1"/>
      <protection locked="0"/>
    </xf>
    <xf numFmtId="0" fontId="36" fillId="0" borderId="0" xfId="1" applyFont="1" applyAlignment="1" applyProtection="1">
      <alignment horizontal="left" vertical="center"/>
      <protection locked="0"/>
    </xf>
    <xf numFmtId="165" fontId="12" fillId="0" borderId="19" xfId="1" applyNumberFormat="1" applyFont="1" applyBorder="1" applyAlignment="1" applyProtection="1">
      <alignment horizontal="left" vertical="center" wrapText="1"/>
      <protection hidden="1"/>
    </xf>
    <xf numFmtId="0" fontId="35" fillId="0" borderId="0" xfId="1" applyFont="1" applyAlignment="1" applyProtection="1">
      <alignment horizontal="left" vertical="center"/>
      <protection locked="0"/>
    </xf>
    <xf numFmtId="0" fontId="35" fillId="0" borderId="0" xfId="1" applyFont="1" applyAlignment="1" applyProtection="1">
      <alignment horizontal="left"/>
      <protection locked="0"/>
    </xf>
    <xf numFmtId="0" fontId="37" fillId="0" borderId="0" xfId="1" applyFont="1" applyAlignment="1" applyProtection="1">
      <alignment wrapText="1"/>
      <protection locked="0"/>
    </xf>
    <xf numFmtId="164" fontId="37" fillId="0" borderId="0" xfId="1" applyNumberFormat="1" applyFont="1" applyAlignment="1" applyProtection="1">
      <alignment wrapText="1"/>
      <protection locked="0"/>
    </xf>
    <xf numFmtId="0" fontId="35" fillId="0" borderId="0" xfId="1" applyFont="1" applyAlignment="1" applyProtection="1">
      <alignment horizontal="left" wrapText="1"/>
      <protection locked="0"/>
    </xf>
    <xf numFmtId="0" fontId="37" fillId="0" borderId="0" xfId="1" applyFont="1" applyAlignment="1" applyProtection="1">
      <alignment horizontal="left" wrapText="1"/>
      <protection locked="0"/>
    </xf>
    <xf numFmtId="164" fontId="37" fillId="0" borderId="0" xfId="1" applyNumberFormat="1" applyFont="1" applyAlignment="1" applyProtection="1">
      <alignment horizontal="left" wrapText="1"/>
      <protection locked="0"/>
    </xf>
    <xf numFmtId="0" fontId="13" fillId="0" borderId="0" xfId="1" applyFont="1" applyAlignment="1" applyProtection="1">
      <alignment horizontal="center" vertical="top"/>
      <protection locked="0"/>
    </xf>
    <xf numFmtId="0" fontId="38" fillId="0" borderId="0" xfId="1" applyFont="1" applyAlignment="1" applyProtection="1">
      <alignment vertical="top"/>
      <protection locked="0"/>
    </xf>
    <xf numFmtId="168" fontId="27" fillId="0" borderId="11" xfId="2" applyNumberFormat="1" applyFont="1" applyFill="1" applyBorder="1" applyAlignment="1" applyProtection="1">
      <alignment horizontal="center" vertical="center"/>
      <protection hidden="1"/>
    </xf>
    <xf numFmtId="168" fontId="27" fillId="0" borderId="21" xfId="2" applyNumberFormat="1" applyFont="1" applyFill="1" applyBorder="1" applyAlignment="1" applyProtection="1">
      <alignment horizontal="center" vertical="center"/>
      <protection hidden="1"/>
    </xf>
    <xf numFmtId="168" fontId="24" fillId="0" borderId="14" xfId="2" applyNumberFormat="1" applyFont="1" applyFill="1" applyBorder="1" applyAlignment="1" applyProtection="1">
      <alignment horizontal="center" vertical="center"/>
      <protection hidden="1"/>
    </xf>
    <xf numFmtId="0" fontId="35" fillId="0" borderId="0" xfId="1" applyFont="1" applyProtection="1">
      <protection locked="0"/>
    </xf>
    <xf numFmtId="164" fontId="39" fillId="0" borderId="0" xfId="1" applyNumberFormat="1" applyFont="1" applyAlignment="1" applyProtection="1">
      <alignment horizontal="left" vertical="top" wrapText="1"/>
      <protection locked="0"/>
    </xf>
    <xf numFmtId="0" fontId="39" fillId="0" borderId="0" xfId="1" applyFont="1" applyAlignment="1" applyProtection="1">
      <alignment horizontal="left" vertical="top" wrapText="1"/>
      <protection locked="0"/>
    </xf>
    <xf numFmtId="0" fontId="30" fillId="0" borderId="0" xfId="1" applyFont="1" applyAlignment="1" applyProtection="1">
      <alignment horizontal="left" vertical="top" wrapText="1"/>
      <protection locked="0"/>
    </xf>
    <xf numFmtId="49" fontId="13" fillId="0" borderId="0" xfId="1" applyNumberFormat="1" applyFont="1" applyAlignment="1" applyProtection="1">
      <alignment horizontal="center" vertical="top"/>
      <protection locked="0"/>
    </xf>
    <xf numFmtId="0" fontId="19" fillId="3" borderId="17" xfId="1" applyFont="1" applyFill="1" applyBorder="1" applyAlignment="1" applyProtection="1">
      <alignment horizontal="center" vertical="center" wrapText="1"/>
      <protection hidden="1"/>
    </xf>
    <xf numFmtId="0" fontId="19" fillId="3" borderId="16" xfId="1" applyFont="1" applyFill="1" applyBorder="1" applyAlignment="1" applyProtection="1">
      <alignment horizontal="center" vertical="center" wrapText="1"/>
      <protection hidden="1"/>
    </xf>
    <xf numFmtId="164" fontId="12" fillId="0" borderId="6" xfId="1" applyNumberFormat="1" applyFont="1" applyBorder="1" applyAlignment="1" applyProtection="1">
      <alignment horizontal="right" vertical="center"/>
      <protection locked="0"/>
    </xf>
    <xf numFmtId="165" fontId="12" fillId="0" borderId="5" xfId="1" applyNumberFormat="1" applyFont="1" applyBorder="1" applyAlignment="1" applyProtection="1">
      <alignment horizontal="right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49" fontId="18" fillId="0" borderId="5" xfId="1" applyNumberFormat="1" applyFont="1" applyBorder="1" applyAlignment="1" applyProtection="1">
      <alignment vertical="center" wrapText="1"/>
      <protection locked="0"/>
    </xf>
    <xf numFmtId="0" fontId="14" fillId="0" borderId="15" xfId="1" applyFont="1" applyBorder="1" applyAlignment="1" applyProtection="1">
      <alignment horizontal="left" wrapText="1"/>
      <protection hidden="1"/>
    </xf>
    <xf numFmtId="164" fontId="12" fillId="0" borderId="12" xfId="1" applyNumberFormat="1" applyFont="1" applyBorder="1" applyAlignment="1" applyProtection="1">
      <alignment horizontal="right" vertical="center"/>
      <protection locked="0"/>
    </xf>
    <xf numFmtId="166" fontId="15" fillId="0" borderId="14" xfId="1" applyNumberFormat="1" applyFont="1" applyBorder="1" applyAlignment="1" applyProtection="1">
      <alignment horizontal="left" vertical="center" wrapText="1"/>
      <protection locked="0"/>
    </xf>
    <xf numFmtId="0" fontId="14" fillId="0" borderId="13" xfId="1" applyFont="1" applyBorder="1" applyAlignment="1" applyProtection="1">
      <alignment wrapText="1"/>
      <protection hidden="1"/>
    </xf>
    <xf numFmtId="164" fontId="17" fillId="0" borderId="12" xfId="1" applyNumberFormat="1" applyFont="1" applyBorder="1" applyAlignment="1" applyProtection="1">
      <alignment horizontal="left" vertical="center"/>
      <protection locked="0"/>
    </xf>
    <xf numFmtId="0" fontId="17" fillId="0" borderId="0" xfId="1" applyFont="1" applyAlignment="1" applyProtection="1">
      <alignment horizontal="right" vertical="center"/>
      <protection locked="0"/>
    </xf>
    <xf numFmtId="0" fontId="15" fillId="0" borderId="14" xfId="1" applyFont="1" applyBorder="1" applyAlignment="1" applyProtection="1">
      <alignment vertical="center"/>
      <protection locked="0"/>
    </xf>
    <xf numFmtId="164" fontId="12" fillId="0" borderId="12" xfId="1" applyNumberFormat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165" fontId="14" fillId="0" borderId="13" xfId="1" applyNumberFormat="1" applyFont="1" applyBorder="1" applyAlignment="1" applyProtection="1">
      <alignment horizontal="left" vertical="top" wrapText="1"/>
      <protection hidden="1"/>
    </xf>
    <xf numFmtId="49" fontId="15" fillId="0" borderId="14" xfId="1" applyNumberFormat="1" applyFont="1" applyBorder="1" applyAlignment="1" applyProtection="1">
      <alignment vertical="center" wrapText="1"/>
      <protection locked="0"/>
    </xf>
    <xf numFmtId="0" fontId="14" fillId="0" borderId="13" xfId="1" applyFont="1" applyBorder="1" applyAlignment="1" applyProtection="1">
      <alignment vertical="top" wrapText="1"/>
      <protection hidden="1"/>
    </xf>
    <xf numFmtId="0" fontId="15" fillId="0" borderId="11" xfId="1" applyFont="1" applyBorder="1" applyAlignment="1" applyProtection="1">
      <alignment horizontal="left" vertical="center" wrapText="1"/>
      <protection locked="0"/>
    </xf>
    <xf numFmtId="165" fontId="14" fillId="0" borderId="10" xfId="1" applyNumberFormat="1" applyFont="1" applyBorder="1" applyAlignment="1" applyProtection="1">
      <alignment vertical="top" wrapText="1"/>
      <protection hidden="1"/>
    </xf>
    <xf numFmtId="164" fontId="12" fillId="0" borderId="3" xfId="1" applyNumberFormat="1" applyFont="1" applyBorder="1" applyAlignment="1" applyProtection="1">
      <alignment vertical="center"/>
      <protection locked="0"/>
    </xf>
    <xf numFmtId="0" fontId="12" fillId="0" borderId="2" xfId="1" applyFont="1" applyBorder="1" applyAlignment="1" applyProtection="1">
      <alignment vertic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vertical="center"/>
      <protection locked="0"/>
    </xf>
    <xf numFmtId="168" fontId="40" fillId="5" borderId="20" xfId="1" applyNumberFormat="1" applyFont="1" applyFill="1" applyBorder="1" applyAlignment="1" applyProtection="1">
      <alignment horizontal="center" vertical="center"/>
      <protection hidden="1"/>
    </xf>
    <xf numFmtId="164" fontId="41" fillId="5" borderId="35" xfId="2" applyNumberFormat="1" applyFont="1" applyFill="1" applyBorder="1" applyAlignment="1" applyProtection="1">
      <alignment horizontal="right" vertical="center"/>
      <protection hidden="1"/>
    </xf>
    <xf numFmtId="168" fontId="40" fillId="5" borderId="19" xfId="1" applyNumberFormat="1" applyFont="1" applyFill="1" applyBorder="1" applyAlignment="1" applyProtection="1">
      <alignment horizontal="center" vertical="center"/>
      <protection hidden="1"/>
    </xf>
    <xf numFmtId="164" fontId="41" fillId="5" borderId="14" xfId="2" applyNumberFormat="1" applyFont="1" applyFill="1" applyBorder="1" applyAlignment="1" applyProtection="1">
      <alignment horizontal="right" vertical="center"/>
      <protection hidden="1"/>
    </xf>
    <xf numFmtId="49" fontId="7" fillId="2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0" fontId="44" fillId="4" borderId="7" xfId="0" applyFont="1" applyFill="1" applyBorder="1"/>
    <xf numFmtId="0" fontId="9" fillId="4" borderId="7" xfId="0" applyFont="1" applyFill="1" applyBorder="1"/>
    <xf numFmtId="0" fontId="10" fillId="0" borderId="46" xfId="0" applyFont="1" applyBorder="1"/>
    <xf numFmtId="0" fontId="0" fillId="0" borderId="9" xfId="0" applyBorder="1"/>
    <xf numFmtId="49" fontId="45" fillId="0" borderId="20" xfId="0" applyNumberFormat="1" applyFont="1" applyBorder="1" applyAlignment="1">
      <alignment horizontal="center"/>
    </xf>
    <xf numFmtId="0" fontId="10" fillId="0" borderId="47" xfId="0" applyFont="1" applyBorder="1"/>
    <xf numFmtId="0" fontId="0" fillId="0" borderId="48" xfId="0" applyBorder="1"/>
    <xf numFmtId="0" fontId="45" fillId="0" borderId="19" xfId="0" applyFont="1" applyBorder="1" applyAlignment="1">
      <alignment horizontal="center"/>
    </xf>
    <xf numFmtId="0" fontId="45" fillId="2" borderId="19" xfId="0" applyFont="1" applyFill="1" applyBorder="1" applyAlignment="1">
      <alignment horizontal="center"/>
    </xf>
    <xf numFmtId="0" fontId="10" fillId="0" borderId="0" xfId="0" applyFont="1"/>
    <xf numFmtId="0" fontId="45" fillId="2" borderId="0" xfId="0" applyFont="1" applyFill="1" applyAlignment="1">
      <alignment horizontal="center"/>
    </xf>
    <xf numFmtId="49" fontId="46" fillId="3" borderId="0" xfId="0" applyNumberFormat="1" applyFont="1" applyFill="1" applyAlignment="1">
      <alignment vertical="center"/>
    </xf>
    <xf numFmtId="0" fontId="12" fillId="0" borderId="19" xfId="1" applyFont="1" applyBorder="1" applyAlignment="1" applyProtection="1">
      <alignment vertical="center"/>
      <protection locked="0"/>
    </xf>
    <xf numFmtId="0" fontId="12" fillId="2" borderId="32" xfId="1" applyFont="1" applyFill="1" applyBorder="1" applyAlignment="1" applyProtection="1">
      <alignment horizontal="left" vertical="center" wrapText="1"/>
      <protection hidden="1"/>
    </xf>
    <xf numFmtId="164" fontId="24" fillId="2" borderId="19" xfId="1" applyNumberFormat="1" applyFont="1" applyFill="1" applyBorder="1" applyAlignment="1" applyProtection="1">
      <alignment horizontal="left" vertical="center"/>
      <protection hidden="1"/>
    </xf>
    <xf numFmtId="168" fontId="12" fillId="2" borderId="20" xfId="1" applyNumberFormat="1" applyFont="1" applyFill="1" applyBorder="1" applyAlignment="1" applyProtection="1">
      <alignment vertical="center"/>
      <protection hidden="1"/>
    </xf>
    <xf numFmtId="49" fontId="6" fillId="2" borderId="9" xfId="0" applyNumberFormat="1" applyFont="1" applyFill="1" applyBorder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49" fontId="50" fillId="0" borderId="0" xfId="0" applyNumberFormat="1" applyFont="1" applyAlignment="1">
      <alignment vertical="center"/>
    </xf>
    <xf numFmtId="49" fontId="50" fillId="0" borderId="0" xfId="0" applyNumberFormat="1" applyFont="1"/>
    <xf numFmtId="49" fontId="49" fillId="2" borderId="0" xfId="0" applyNumberFormat="1" applyFont="1" applyFill="1"/>
    <xf numFmtId="0" fontId="50" fillId="0" borderId="0" xfId="0" applyFont="1"/>
    <xf numFmtId="49" fontId="6" fillId="2" borderId="0" xfId="0" applyNumberFormat="1" applyFont="1" applyFill="1" applyAlignment="1">
      <alignment vertical="top"/>
    </xf>
    <xf numFmtId="49" fontId="21" fillId="0" borderId="0" xfId="0" applyNumberFormat="1" applyFont="1"/>
    <xf numFmtId="49" fontId="21" fillId="0" borderId="0" xfId="0" applyNumberFormat="1" applyFont="1" applyAlignment="1">
      <alignment vertical="center"/>
    </xf>
    <xf numFmtId="49" fontId="6" fillId="2" borderId="0" xfId="0" applyNumberFormat="1" applyFont="1" applyFill="1"/>
    <xf numFmtId="49" fontId="21" fillId="2" borderId="0" xfId="0" applyNumberFormat="1" applyFont="1" applyFill="1"/>
    <xf numFmtId="49" fontId="6" fillId="2" borderId="2" xfId="0" applyNumberFormat="1" applyFont="1" applyFill="1" applyBorder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9" fillId="2" borderId="0" xfId="0" applyFont="1" applyFill="1"/>
    <xf numFmtId="49" fontId="45" fillId="2" borderId="0" xfId="0" applyNumberFormat="1" applyFont="1" applyFill="1" applyAlignment="1">
      <alignment horizontal="center"/>
    </xf>
    <xf numFmtId="164" fontId="43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/>
    <xf numFmtId="49" fontId="0" fillId="0" borderId="0" xfId="0" applyNumberFormat="1" applyAlignment="1">
      <alignment vertical="center" wrapText="1"/>
    </xf>
    <xf numFmtId="0" fontId="47" fillId="0" borderId="0" xfId="3"/>
    <xf numFmtId="0" fontId="14" fillId="0" borderId="13" xfId="1" applyFont="1" applyBorder="1" applyAlignment="1" applyProtection="1">
      <alignment vertical="center" wrapText="1"/>
      <protection hidden="1"/>
    </xf>
    <xf numFmtId="0" fontId="22" fillId="5" borderId="20" xfId="1" applyFont="1" applyFill="1" applyBorder="1" applyAlignment="1" applyProtection="1">
      <alignment horizontal="center" vertical="center" wrapText="1"/>
      <protection hidden="1"/>
    </xf>
    <xf numFmtId="0" fontId="22" fillId="5" borderId="35" xfId="1" applyFont="1" applyFill="1" applyBorder="1" applyAlignment="1" applyProtection="1">
      <alignment horizontal="center" vertical="center" wrapText="1"/>
      <protection hidden="1"/>
    </xf>
    <xf numFmtId="0" fontId="40" fillId="5" borderId="20" xfId="1" applyFont="1" applyFill="1" applyBorder="1" applyAlignment="1" applyProtection="1">
      <alignment horizontal="center" vertical="center"/>
      <protection hidden="1"/>
    </xf>
    <xf numFmtId="0" fontId="51" fillId="3" borderId="17" xfId="1" applyFont="1" applyFill="1" applyBorder="1" applyAlignment="1" applyProtection="1">
      <alignment horizontal="center" vertical="center"/>
      <protection hidden="1"/>
    </xf>
    <xf numFmtId="165" fontId="51" fillId="3" borderId="17" xfId="1" applyNumberFormat="1" applyFont="1" applyFill="1" applyBorder="1" applyAlignment="1" applyProtection="1">
      <alignment horizontal="center" vertical="center"/>
      <protection hidden="1"/>
    </xf>
    <xf numFmtId="164" fontId="51" fillId="3" borderId="18" xfId="1" applyNumberFormat="1" applyFont="1" applyFill="1" applyBorder="1" applyAlignment="1" applyProtection="1">
      <alignment horizontal="center" vertical="center"/>
      <protection hidden="1"/>
    </xf>
    <xf numFmtId="49" fontId="24" fillId="0" borderId="0" xfId="0" applyNumberFormat="1" applyFont="1" applyAlignment="1" applyProtection="1">
      <alignment vertical="top"/>
      <protection locked="0"/>
    </xf>
    <xf numFmtId="0" fontId="24" fillId="0" borderId="0" xfId="0" applyFont="1" applyAlignment="1" applyProtection="1">
      <alignment vertical="top"/>
      <protection locked="0"/>
    </xf>
    <xf numFmtId="0" fontId="52" fillId="0" borderId="0" xfId="0" applyFont="1" applyAlignment="1" applyProtection="1">
      <alignment vertical="top"/>
      <protection locked="0"/>
    </xf>
    <xf numFmtId="0" fontId="50" fillId="2" borderId="9" xfId="0" applyFont="1" applyFill="1" applyBorder="1"/>
    <xf numFmtId="49" fontId="49" fillId="2" borderId="9" xfId="0" applyNumberFormat="1" applyFont="1" applyFill="1" applyBorder="1"/>
    <xf numFmtId="0" fontId="50" fillId="0" borderId="9" xfId="0" applyFont="1" applyBorder="1"/>
    <xf numFmtId="49" fontId="6" fillId="0" borderId="8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vertical="center"/>
    </xf>
    <xf numFmtId="0" fontId="24" fillId="0" borderId="19" xfId="1" applyFont="1" applyBorder="1" applyAlignment="1" applyProtection="1">
      <alignment horizontal="left" vertical="center" wrapText="1"/>
      <protection locked="0"/>
    </xf>
    <xf numFmtId="0" fontId="24" fillId="0" borderId="19" xfId="1" applyFont="1" applyBorder="1" applyAlignment="1" applyProtection="1">
      <alignment horizontal="left" wrapText="1"/>
      <protection locked="0"/>
    </xf>
    <xf numFmtId="168" fontId="12" fillId="0" borderId="19" xfId="2" applyNumberFormat="1" applyFont="1" applyFill="1" applyBorder="1" applyAlignment="1" applyProtection="1">
      <alignment horizontal="center" vertical="center"/>
      <protection hidden="1"/>
    </xf>
    <xf numFmtId="0" fontId="24" fillId="2" borderId="19" xfId="1" applyFont="1" applyFill="1" applyBorder="1" applyAlignment="1">
      <alignment horizontal="left" vertical="top" wrapText="1"/>
    </xf>
    <xf numFmtId="168" fontId="37" fillId="0" borderId="0" xfId="1" applyNumberFormat="1" applyFont="1" applyAlignment="1" applyProtection="1">
      <alignment horizontal="left" wrapText="1"/>
      <protection locked="0"/>
    </xf>
    <xf numFmtId="0" fontId="12" fillId="0" borderId="55" xfId="1" applyFont="1" applyBorder="1" applyAlignment="1" applyProtection="1">
      <alignment horizontal="left" vertical="center" wrapText="1"/>
      <protection hidden="1"/>
    </xf>
    <xf numFmtId="0" fontId="12" fillId="0" borderId="20" xfId="1" applyFont="1" applyBorder="1" applyAlignment="1" applyProtection="1">
      <alignment horizontal="left" vertical="center" wrapText="1"/>
      <protection hidden="1"/>
    </xf>
    <xf numFmtId="164" fontId="12" fillId="0" borderId="35" xfId="2" applyNumberFormat="1" applyFont="1" applyFill="1" applyBorder="1" applyAlignment="1" applyProtection="1">
      <alignment horizontal="left" vertical="center"/>
      <protection hidden="1"/>
    </xf>
    <xf numFmtId="168" fontId="12" fillId="0" borderId="54" xfId="2" applyNumberFormat="1" applyFont="1" applyFill="1" applyBorder="1" applyAlignment="1" applyProtection="1">
      <alignment horizontal="left" vertical="center"/>
      <protection hidden="1"/>
    </xf>
    <xf numFmtId="168" fontId="12" fillId="0" borderId="20" xfId="2" applyNumberFormat="1" applyFont="1" applyFill="1" applyBorder="1" applyAlignment="1" applyProtection="1">
      <alignment horizontal="right" vertical="center"/>
      <protection hidden="1"/>
    </xf>
    <xf numFmtId="0" fontId="12" fillId="2" borderId="20" xfId="1" applyFont="1" applyFill="1" applyBorder="1" applyAlignment="1" applyProtection="1">
      <alignment horizontal="left" vertical="center" wrapText="1"/>
      <protection hidden="1"/>
    </xf>
    <xf numFmtId="164" fontId="12" fillId="0" borderId="35" xfId="2" applyNumberFormat="1" applyFont="1" applyFill="1" applyBorder="1" applyAlignment="1" applyProtection="1">
      <alignment horizontal="center" vertical="center"/>
      <protection hidden="1"/>
    </xf>
    <xf numFmtId="0" fontId="40" fillId="5" borderId="19" xfId="1" applyFont="1" applyFill="1" applyBorder="1" applyAlignment="1" applyProtection="1">
      <alignment horizontal="center" vertical="center"/>
      <protection hidden="1"/>
    </xf>
    <xf numFmtId="49" fontId="12" fillId="0" borderId="33" xfId="1" applyNumberFormat="1" applyFont="1" applyBorder="1" applyAlignment="1" applyProtection="1">
      <alignment horizontal="left" vertical="center" wrapText="1"/>
      <protection hidden="1"/>
    </xf>
    <xf numFmtId="49" fontId="12" fillId="0" borderId="22" xfId="1" applyNumberFormat="1" applyFont="1" applyBorder="1" applyAlignment="1" applyProtection="1">
      <alignment horizontal="left" vertical="center" wrapText="1"/>
      <protection hidden="1"/>
    </xf>
    <xf numFmtId="0" fontId="12" fillId="0" borderId="33" xfId="1" applyFont="1" applyBorder="1" applyAlignment="1" applyProtection="1">
      <alignment horizontal="left" vertical="center" wrapText="1"/>
      <protection hidden="1"/>
    </xf>
    <xf numFmtId="0" fontId="12" fillId="0" borderId="22" xfId="1" applyFont="1" applyBorder="1" applyAlignment="1" applyProtection="1">
      <alignment horizontal="left" vertical="center" wrapText="1"/>
      <protection hidden="1"/>
    </xf>
    <xf numFmtId="168" fontId="12" fillId="0" borderId="22" xfId="2" applyNumberFormat="1" applyFont="1" applyFill="1" applyBorder="1" applyAlignment="1" applyProtection="1">
      <alignment horizontal="right" vertical="center"/>
      <protection hidden="1"/>
    </xf>
    <xf numFmtId="164" fontId="12" fillId="0" borderId="34" xfId="2" applyNumberFormat="1" applyFont="1" applyFill="1" applyBorder="1" applyAlignment="1" applyProtection="1">
      <alignment horizontal="left" vertical="center"/>
      <protection hidden="1"/>
    </xf>
    <xf numFmtId="0" fontId="24" fillId="0" borderId="20" xfId="1" applyFont="1" applyBorder="1" applyAlignment="1" applyProtection="1">
      <alignment horizontal="left" vertical="center" wrapText="1"/>
      <protection locked="0"/>
    </xf>
    <xf numFmtId="168" fontId="27" fillId="0" borderId="22" xfId="2" applyNumberFormat="1" applyFont="1" applyFill="1" applyBorder="1" applyAlignment="1" applyProtection="1">
      <alignment horizontal="right" vertical="center"/>
      <protection hidden="1"/>
    </xf>
    <xf numFmtId="168" fontId="27" fillId="0" borderId="34" xfId="2" applyNumberFormat="1" applyFont="1" applyFill="1" applyBorder="1" applyAlignment="1" applyProtection="1">
      <alignment horizontal="center" vertical="center"/>
      <protection hidden="1"/>
    </xf>
    <xf numFmtId="0" fontId="22" fillId="5" borderId="10" xfId="1" applyFont="1" applyFill="1" applyBorder="1" applyAlignment="1" applyProtection="1">
      <alignment vertical="center" wrapText="1"/>
      <protection hidden="1"/>
    </xf>
    <xf numFmtId="0" fontId="22" fillId="5" borderId="21" xfId="1" applyFont="1" applyFill="1" applyBorder="1" applyAlignment="1" applyProtection="1">
      <alignment vertical="center" wrapText="1"/>
      <protection hidden="1"/>
    </xf>
    <xf numFmtId="0" fontId="40" fillId="5" borderId="21" xfId="1" applyFont="1" applyFill="1" applyBorder="1" applyAlignment="1" applyProtection="1">
      <alignment horizontal="center" vertical="center"/>
      <protection hidden="1"/>
    </xf>
    <xf numFmtId="164" fontId="40" fillId="5" borderId="21" xfId="1" applyNumberFormat="1" applyFont="1" applyFill="1" applyBorder="1" applyAlignment="1" applyProtection="1">
      <alignment horizontal="center" vertical="center"/>
      <protection hidden="1"/>
    </xf>
    <xf numFmtId="164" fontId="41" fillId="5" borderId="11" xfId="2" applyNumberFormat="1" applyFont="1" applyFill="1" applyBorder="1" applyAlignment="1" applyProtection="1">
      <alignment horizontal="right" vertical="center"/>
      <protection hidden="1"/>
    </xf>
    <xf numFmtId="0" fontId="24" fillId="2" borderId="55" xfId="1" applyFont="1" applyFill="1" applyBorder="1" applyAlignment="1" applyProtection="1">
      <alignment horizontal="left" vertical="center" wrapText="1"/>
      <protection locked="0"/>
    </xf>
    <xf numFmtId="0" fontId="24" fillId="2" borderId="13" xfId="1" applyFont="1" applyFill="1" applyBorder="1" applyAlignment="1" applyProtection="1">
      <alignment horizontal="left" vertical="center" wrapText="1"/>
      <protection locked="0"/>
    </xf>
    <xf numFmtId="0" fontId="24" fillId="0" borderId="55" xfId="1" quotePrefix="1" applyFont="1" applyBorder="1" applyAlignment="1" applyProtection="1">
      <alignment horizontal="right" vertical="center" wrapText="1"/>
      <protection hidden="1"/>
    </xf>
    <xf numFmtId="0" fontId="24" fillId="0" borderId="13" xfId="1" quotePrefix="1" applyFont="1" applyBorder="1" applyAlignment="1" applyProtection="1">
      <alignment horizontal="right" vertical="center" wrapText="1"/>
      <protection hidden="1"/>
    </xf>
    <xf numFmtId="49" fontId="54" fillId="3" borderId="0" xfId="0" applyNumberFormat="1" applyFont="1" applyFill="1"/>
    <xf numFmtId="164" fontId="46" fillId="3" borderId="0" xfId="0" applyNumberFormat="1" applyFont="1" applyFill="1" applyAlignment="1">
      <alignment horizontal="center" vertical="center"/>
    </xf>
    <xf numFmtId="0" fontId="24" fillId="2" borderId="33" xfId="1" applyFont="1" applyFill="1" applyBorder="1" applyAlignment="1" applyProtection="1">
      <alignment horizontal="left" vertical="center" wrapText="1"/>
      <protection hidden="1"/>
    </xf>
    <xf numFmtId="0" fontId="24" fillId="0" borderId="22" xfId="1" applyFont="1" applyBorder="1" applyAlignment="1" applyProtection="1">
      <alignment vertical="center" wrapText="1"/>
      <protection hidden="1"/>
    </xf>
    <xf numFmtId="0" fontId="24" fillId="2" borderId="19" xfId="1" applyFont="1" applyFill="1" applyBorder="1" applyAlignment="1" applyProtection="1">
      <alignment horizontal="left" vertical="center" wrapText="1"/>
      <protection hidden="1"/>
    </xf>
    <xf numFmtId="0" fontId="24" fillId="2" borderId="33" xfId="1" applyFont="1" applyFill="1" applyBorder="1" applyAlignment="1" applyProtection="1">
      <alignment horizontal="left" vertical="center" wrapText="1"/>
      <protection locked="0"/>
    </xf>
    <xf numFmtId="0" fontId="24" fillId="0" borderId="22" xfId="1" applyFont="1" applyBorder="1" applyAlignment="1" applyProtection="1">
      <alignment horizontal="left" vertical="center" wrapText="1"/>
      <protection locked="0"/>
    </xf>
    <xf numFmtId="0" fontId="22" fillId="5" borderId="55" xfId="1" applyFont="1" applyFill="1" applyBorder="1" applyAlignment="1" applyProtection="1">
      <alignment vertical="center" wrapText="1"/>
      <protection hidden="1"/>
    </xf>
    <xf numFmtId="0" fontId="22" fillId="5" borderId="20" xfId="1" applyFont="1" applyFill="1" applyBorder="1" applyAlignment="1" applyProtection="1">
      <alignment vertical="center" wrapText="1"/>
      <protection hidden="1"/>
    </xf>
    <xf numFmtId="168" fontId="40" fillId="5" borderId="54" xfId="1" applyNumberFormat="1" applyFont="1" applyFill="1" applyBorder="1" applyAlignment="1" applyProtection="1">
      <alignment horizontal="center" vertical="center"/>
      <protection hidden="1"/>
    </xf>
    <xf numFmtId="164" fontId="41" fillId="5" borderId="56" xfId="2" applyNumberFormat="1" applyFont="1" applyFill="1" applyBorder="1" applyAlignment="1" applyProtection="1">
      <alignment horizontal="right" vertical="center"/>
      <protection hidden="1"/>
    </xf>
    <xf numFmtId="0" fontId="12" fillId="2" borderId="19" xfId="1" applyFont="1" applyFill="1" applyBorder="1" applyAlignment="1">
      <alignment vertical="center" wrapText="1"/>
    </xf>
    <xf numFmtId="0" fontId="12" fillId="2" borderId="19" xfId="1" applyFont="1" applyFill="1" applyBorder="1" applyAlignment="1">
      <alignment vertical="top" wrapText="1"/>
    </xf>
    <xf numFmtId="0" fontId="12" fillId="2" borderId="57" xfId="1" applyFont="1" applyFill="1" applyBorder="1" applyAlignment="1" applyProtection="1">
      <alignment horizontal="left" vertical="center" wrapText="1"/>
      <protection hidden="1"/>
    </xf>
    <xf numFmtId="0" fontId="24" fillId="0" borderId="33" xfId="0" applyFont="1" applyBorder="1" applyAlignment="1" applyProtection="1">
      <alignment horizontal="left" vertical="center" wrapText="1"/>
      <protection hidden="1"/>
    </xf>
    <xf numFmtId="0" fontId="24" fillId="0" borderId="22" xfId="0" applyFont="1" applyBorder="1" applyAlignment="1" applyProtection="1">
      <alignment horizontal="left" vertical="center" wrapText="1"/>
      <protection hidden="1"/>
    </xf>
    <xf numFmtId="168" fontId="24" fillId="0" borderId="34" xfId="2" applyNumberFormat="1" applyFont="1" applyFill="1" applyBorder="1" applyAlignment="1" applyProtection="1">
      <alignment horizontal="center" vertical="center"/>
      <protection hidden="1"/>
    </xf>
    <xf numFmtId="168" fontId="55" fillId="0" borderId="0" xfId="0" applyNumberFormat="1" applyFont="1" applyAlignment="1" applyProtection="1">
      <alignment horizontal="left"/>
      <protection locked="0"/>
    </xf>
    <xf numFmtId="0" fontId="24" fillId="0" borderId="33" xfId="1" quotePrefix="1" applyFont="1" applyBorder="1" applyAlignment="1" applyProtection="1">
      <alignment horizontal="right" vertical="center" wrapText="1"/>
      <protection hidden="1"/>
    </xf>
    <xf numFmtId="0" fontId="12" fillId="0" borderId="19" xfId="1" applyFont="1" applyBorder="1" applyAlignment="1" applyProtection="1">
      <alignment horizontal="left" vertical="center"/>
      <protection locked="0"/>
    </xf>
    <xf numFmtId="0" fontId="42" fillId="2" borderId="0" xfId="0" applyFont="1" applyFill="1" applyAlignment="1">
      <alignment horizontal="left" vertical="center"/>
    </xf>
    <xf numFmtId="0" fontId="25" fillId="7" borderId="19" xfId="1" applyFont="1" applyFill="1" applyBorder="1" applyAlignment="1" applyProtection="1">
      <alignment horizontal="center" vertical="center"/>
      <protection locked="0" hidden="1"/>
    </xf>
    <xf numFmtId="0" fontId="25" fillId="7" borderId="29" xfId="1" applyFont="1" applyFill="1" applyBorder="1" applyAlignment="1" applyProtection="1">
      <alignment horizontal="center" vertical="center"/>
      <protection locked="0"/>
    </xf>
    <xf numFmtId="0" fontId="53" fillId="7" borderId="19" xfId="1" applyFont="1" applyFill="1" applyBorder="1" applyAlignment="1" applyProtection="1">
      <alignment horizontal="center" vertical="center"/>
      <protection locked="0" hidden="1"/>
    </xf>
    <xf numFmtId="0" fontId="25" fillId="7" borderId="27" xfId="1" applyFont="1" applyFill="1" applyBorder="1" applyAlignment="1" applyProtection="1">
      <alignment horizontal="center" vertical="center"/>
      <protection locked="0"/>
    </xf>
    <xf numFmtId="0" fontId="25" fillId="7" borderId="28" xfId="1" applyFont="1" applyFill="1" applyBorder="1" applyAlignment="1" applyProtection="1">
      <alignment horizontal="center" vertical="center"/>
      <protection locked="0"/>
    </xf>
    <xf numFmtId="0" fontId="25" fillId="7" borderId="19" xfId="1" applyFont="1" applyFill="1" applyBorder="1" applyAlignment="1" applyProtection="1">
      <alignment horizontal="center" vertical="center"/>
      <protection locked="0"/>
    </xf>
    <xf numFmtId="0" fontId="25" fillId="7" borderId="20" xfId="1" applyFont="1" applyFill="1" applyBorder="1" applyAlignment="1" applyProtection="1">
      <alignment horizontal="center" vertical="center"/>
      <protection locked="0"/>
    </xf>
    <xf numFmtId="0" fontId="25" fillId="7" borderId="22" xfId="1" applyFont="1" applyFill="1" applyBorder="1" applyAlignment="1" applyProtection="1">
      <alignment horizontal="center" vertical="center"/>
      <protection locked="0"/>
    </xf>
    <xf numFmtId="0" fontId="53" fillId="7" borderId="19" xfId="1" applyFont="1" applyFill="1" applyBorder="1" applyAlignment="1" applyProtection="1">
      <alignment horizontal="center" vertical="center"/>
      <protection locked="0"/>
    </xf>
    <xf numFmtId="0" fontId="25" fillId="7" borderId="38" xfId="1" applyFont="1" applyFill="1" applyBorder="1" applyAlignment="1" applyProtection="1">
      <alignment horizontal="center" vertical="center" wrapText="1"/>
      <protection locked="0"/>
    </xf>
    <xf numFmtId="0" fontId="25" fillId="7" borderId="42" xfId="1" applyFont="1" applyFill="1" applyBorder="1" applyAlignment="1" applyProtection="1">
      <alignment horizontal="center" vertical="center" wrapText="1"/>
      <protection locked="0"/>
    </xf>
    <xf numFmtId="0" fontId="13" fillId="7" borderId="1" xfId="1" applyFont="1" applyFill="1" applyBorder="1" applyAlignment="1" applyProtection="1">
      <alignment vertical="center" wrapText="1"/>
      <protection hidden="1"/>
    </xf>
    <xf numFmtId="0" fontId="13" fillId="7" borderId="36" xfId="1" applyFont="1" applyFill="1" applyBorder="1" applyAlignment="1" applyProtection="1">
      <alignment horizontal="center" vertical="center"/>
      <protection hidden="1"/>
    </xf>
    <xf numFmtId="167" fontId="13" fillId="7" borderId="36" xfId="2" applyFont="1" applyFill="1" applyBorder="1" applyAlignment="1" applyProtection="1">
      <alignment horizontal="center" vertical="center"/>
      <protection hidden="1"/>
    </xf>
    <xf numFmtId="164" fontId="13" fillId="7" borderId="51" xfId="2" applyNumberFormat="1" applyFont="1" applyFill="1" applyBorder="1" applyAlignment="1" applyProtection="1">
      <alignment horizontal="right" vertical="center"/>
      <protection hidden="1"/>
    </xf>
    <xf numFmtId="0" fontId="13" fillId="7" borderId="13" xfId="1" applyFont="1" applyFill="1" applyBorder="1" applyAlignment="1" applyProtection="1">
      <alignment vertical="center" wrapText="1"/>
      <protection hidden="1"/>
    </xf>
    <xf numFmtId="0" fontId="13" fillId="7" borderId="19" xfId="1" applyFont="1" applyFill="1" applyBorder="1" applyAlignment="1" applyProtection="1">
      <alignment vertical="center" wrapText="1"/>
      <protection hidden="1"/>
    </xf>
    <xf numFmtId="167" fontId="30" fillId="7" borderId="19" xfId="2" applyFont="1" applyFill="1" applyBorder="1" applyAlignment="1" applyProtection="1">
      <alignment horizontal="center" vertical="center"/>
      <protection hidden="1"/>
    </xf>
    <xf numFmtId="167" fontId="13" fillId="7" borderId="19" xfId="2" applyFont="1" applyFill="1" applyBorder="1" applyAlignment="1" applyProtection="1">
      <alignment horizontal="center" vertical="center"/>
      <protection hidden="1"/>
    </xf>
    <xf numFmtId="164" fontId="13" fillId="7" borderId="14" xfId="2" applyNumberFormat="1" applyFont="1" applyFill="1" applyBorder="1" applyAlignment="1" applyProtection="1">
      <alignment horizontal="right" vertical="center"/>
      <protection hidden="1"/>
    </xf>
    <xf numFmtId="0" fontId="13" fillId="7" borderId="4" xfId="1" applyFont="1" applyFill="1" applyBorder="1" applyAlignment="1" applyProtection="1">
      <alignment vertical="center" wrapText="1"/>
      <protection hidden="1"/>
    </xf>
    <xf numFmtId="167" fontId="30" fillId="7" borderId="49" xfId="2" applyFont="1" applyFill="1" applyBorder="1" applyAlignment="1" applyProtection="1">
      <alignment horizontal="center" vertical="center"/>
      <protection hidden="1"/>
    </xf>
    <xf numFmtId="167" fontId="13" fillId="7" borderId="49" xfId="2" applyFont="1" applyFill="1" applyBorder="1" applyAlignment="1" applyProtection="1">
      <alignment horizontal="center" vertical="center"/>
      <protection hidden="1"/>
    </xf>
    <xf numFmtId="164" fontId="13" fillId="7" borderId="50" xfId="2" applyNumberFormat="1" applyFont="1" applyFill="1" applyBorder="1" applyAlignment="1" applyProtection="1">
      <alignment horizontal="right" vertical="center"/>
      <protection hidden="1"/>
    </xf>
    <xf numFmtId="0" fontId="56" fillId="0" borderId="0" xfId="1" applyFont="1" applyAlignment="1" applyProtection="1">
      <alignment horizontal="left" vertical="center"/>
      <protection locked="0"/>
    </xf>
    <xf numFmtId="0" fontId="12" fillId="2" borderId="0" xfId="1" applyFont="1" applyFill="1" applyProtection="1">
      <protection locked="0"/>
    </xf>
    <xf numFmtId="0" fontId="39" fillId="2" borderId="0" xfId="1" applyFont="1" applyFill="1" applyAlignment="1" applyProtection="1">
      <alignment horizontal="left" vertical="top" wrapText="1"/>
      <protection locked="0"/>
    </xf>
    <xf numFmtId="0" fontId="37" fillId="2" borderId="0" xfId="1" applyFont="1" applyFill="1" applyAlignment="1" applyProtection="1">
      <alignment horizontal="left" wrapText="1"/>
      <protection locked="0"/>
    </xf>
    <xf numFmtId="0" fontId="37" fillId="2" borderId="0" xfId="1" applyFont="1" applyFill="1" applyAlignment="1" applyProtection="1">
      <alignment wrapText="1"/>
      <protection locked="0"/>
    </xf>
    <xf numFmtId="0" fontId="35" fillId="2" borderId="0" xfId="1" applyFont="1" applyFill="1" applyAlignment="1" applyProtection="1">
      <alignment horizontal="left" vertical="center"/>
      <protection locked="0"/>
    </xf>
    <xf numFmtId="0" fontId="12" fillId="2" borderId="0" xfId="1" applyFont="1" applyFill="1" applyAlignment="1" applyProtection="1">
      <alignment horizontal="left" vertical="center"/>
      <protection locked="0"/>
    </xf>
    <xf numFmtId="0" fontId="12" fillId="2" borderId="0" xfId="1" applyFont="1" applyFill="1" applyAlignment="1" applyProtection="1">
      <alignment vertical="top"/>
      <protection locked="0"/>
    </xf>
    <xf numFmtId="0" fontId="24" fillId="2" borderId="0" xfId="0" applyFont="1" applyFill="1" applyAlignment="1" applyProtection="1">
      <alignment vertical="top"/>
      <protection locked="0"/>
    </xf>
    <xf numFmtId="0" fontId="24" fillId="2" borderId="0" xfId="1" applyFont="1" applyFill="1" applyAlignment="1" applyProtection="1">
      <alignment vertical="top"/>
      <protection locked="0"/>
    </xf>
    <xf numFmtId="164" fontId="12" fillId="2" borderId="25" xfId="2" applyNumberFormat="1" applyFont="1" applyFill="1" applyBorder="1" applyAlignment="1" applyProtection="1">
      <alignment horizontal="left" vertical="center"/>
      <protection hidden="1"/>
    </xf>
    <xf numFmtId="49" fontId="45" fillId="2" borderId="20" xfId="0" applyNumberFormat="1" applyFont="1" applyFill="1" applyBorder="1" applyAlignment="1">
      <alignment horizontal="center"/>
    </xf>
    <xf numFmtId="49" fontId="21" fillId="2" borderId="0" xfId="0" applyNumberFormat="1" applyFont="1" applyFill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49" fontId="58" fillId="2" borderId="0" xfId="0" applyNumberFormat="1" applyFont="1" applyFill="1" applyAlignment="1">
      <alignment vertical="center"/>
    </xf>
    <xf numFmtId="0" fontId="0" fillId="2" borderId="0" xfId="0" applyFill="1"/>
    <xf numFmtId="164" fontId="40" fillId="5" borderId="20" xfId="1" applyNumberFormat="1" applyFont="1" applyFill="1" applyBorder="1" applyAlignment="1" applyProtection="1">
      <alignment horizontal="center" vertical="center"/>
      <protection hidden="1"/>
    </xf>
    <xf numFmtId="0" fontId="20" fillId="0" borderId="19" xfId="0" applyFont="1" applyBorder="1" applyAlignment="1" applyProtection="1">
      <alignment vertical="center" wrapText="1"/>
      <protection hidden="1"/>
    </xf>
    <xf numFmtId="164" fontId="20" fillId="2" borderId="19" xfId="1" applyNumberFormat="1" applyFont="1" applyFill="1" applyBorder="1" applyAlignment="1">
      <alignment horizontal="center" vertical="center"/>
    </xf>
    <xf numFmtId="164" fontId="20" fillId="0" borderId="19" xfId="2" applyNumberFormat="1" applyFont="1" applyFill="1" applyBorder="1" applyAlignment="1" applyProtection="1">
      <alignment horizontal="right" vertical="center"/>
      <protection hidden="1"/>
    </xf>
    <xf numFmtId="168" fontId="24" fillId="0" borderId="19" xfId="2" applyNumberFormat="1" applyFont="1" applyFill="1" applyBorder="1" applyAlignment="1" applyProtection="1">
      <alignment horizontal="center" vertical="center" wrapText="1"/>
      <protection hidden="1"/>
    </xf>
    <xf numFmtId="0" fontId="20" fillId="7" borderId="19" xfId="1" applyFont="1" applyFill="1" applyBorder="1" applyAlignment="1" applyProtection="1">
      <alignment horizontal="center" vertical="center"/>
      <protection locked="0"/>
    </xf>
    <xf numFmtId="168" fontId="24" fillId="0" borderId="20" xfId="1" applyNumberFormat="1" applyFont="1" applyBorder="1" applyAlignment="1">
      <alignment horizontal="center" vertical="center"/>
    </xf>
    <xf numFmtId="168" fontId="12" fillId="0" borderId="20" xfId="2" applyNumberFormat="1" applyFont="1" applyFill="1" applyBorder="1" applyAlignment="1" applyProtection="1">
      <alignment horizontal="left" vertical="center"/>
      <protection hidden="1"/>
    </xf>
    <xf numFmtId="168" fontId="12" fillId="0" borderId="26" xfId="2" applyNumberFormat="1" applyFont="1" applyFill="1" applyBorder="1" applyAlignment="1" applyProtection="1">
      <alignment horizontal="left" vertical="center"/>
      <protection hidden="1"/>
    </xf>
    <xf numFmtId="168" fontId="12" fillId="2" borderId="22" xfId="2" applyNumberFormat="1" applyFont="1" applyFill="1" applyBorder="1" applyAlignment="1" applyProtection="1">
      <alignment horizontal="left" vertical="center"/>
      <protection hidden="1"/>
    </xf>
    <xf numFmtId="168" fontId="28" fillId="0" borderId="19" xfId="1" applyNumberFormat="1" applyFont="1" applyBorder="1" applyAlignment="1" applyProtection="1">
      <alignment horizontal="center" vertical="center"/>
      <protection hidden="1"/>
    </xf>
    <xf numFmtId="168" fontId="24" fillId="0" borderId="19" xfId="2" applyNumberFormat="1" applyFont="1" applyFill="1" applyBorder="1" applyAlignment="1" applyProtection="1">
      <alignment horizontal="center" vertical="center"/>
      <protection hidden="1"/>
    </xf>
    <xf numFmtId="0" fontId="25" fillId="7" borderId="0" xfId="1" applyFont="1" applyFill="1" applyBorder="1" applyAlignment="1" applyProtection="1">
      <alignment horizontal="center" vertical="center"/>
      <protection locked="0"/>
    </xf>
    <xf numFmtId="168" fontId="28" fillId="0" borderId="20" xfId="1" applyNumberFormat="1" applyFont="1" applyBorder="1" applyAlignment="1" applyProtection="1">
      <alignment horizontal="center" vertical="center"/>
      <protection hidden="1"/>
    </xf>
    <xf numFmtId="0" fontId="63" fillId="0" borderId="20" xfId="0" applyFont="1" applyBorder="1" applyAlignment="1" applyProtection="1">
      <alignment horizontal="left" vertical="center" wrapText="1"/>
      <protection hidden="1"/>
    </xf>
    <xf numFmtId="0" fontId="12" fillId="2" borderId="58" xfId="1" applyFont="1" applyFill="1" applyBorder="1" applyAlignment="1" applyProtection="1">
      <alignment horizontal="left" vertical="center" wrapText="1"/>
      <protection hidden="1"/>
    </xf>
    <xf numFmtId="165" fontId="12" fillId="2" borderId="59" xfId="1" applyNumberFormat="1" applyFont="1" applyFill="1" applyBorder="1" applyAlignment="1" applyProtection="1">
      <alignment horizontal="left" vertical="center" wrapText="1"/>
      <protection hidden="1"/>
    </xf>
    <xf numFmtId="0" fontId="63" fillId="2" borderId="60" xfId="0" applyFont="1" applyFill="1" applyBorder="1" applyAlignment="1" applyProtection="1">
      <alignment horizontal="left" vertical="center" wrapText="1"/>
      <protection hidden="1"/>
    </xf>
    <xf numFmtId="0" fontId="12" fillId="2" borderId="19" xfId="1" applyFont="1" applyFill="1" applyBorder="1" applyAlignment="1" applyProtection="1">
      <alignment horizontal="left" vertical="top" wrapText="1"/>
      <protection hidden="1"/>
    </xf>
    <xf numFmtId="168" fontId="12" fillId="0" borderId="20" xfId="2" applyNumberFormat="1" applyFont="1" applyFill="1" applyBorder="1" applyAlignment="1" applyProtection="1">
      <alignment horizontal="center" vertical="center"/>
      <protection hidden="1"/>
    </xf>
    <xf numFmtId="168" fontId="24" fillId="0" borderId="14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9" fillId="4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8" fillId="4" borderId="7" xfId="0" applyNumberFormat="1" applyFont="1" applyFill="1" applyBorder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top" wrapText="1"/>
    </xf>
    <xf numFmtId="49" fontId="49" fillId="4" borderId="7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12" fillId="0" borderId="39" xfId="1" applyFont="1" applyBorder="1" applyAlignment="1" applyProtection="1">
      <alignment horizontal="center" vertical="top" wrapText="1"/>
      <protection locked="0"/>
    </xf>
    <xf numFmtId="0" fontId="12" fillId="0" borderId="37" xfId="1" applyFont="1" applyBorder="1" applyAlignment="1" applyProtection="1">
      <alignment horizontal="center" vertical="top" wrapText="1"/>
      <protection locked="0"/>
    </xf>
    <xf numFmtId="0" fontId="12" fillId="0" borderId="40" xfId="1" applyFont="1" applyBorder="1" applyAlignment="1" applyProtection="1">
      <alignment horizontal="center" vertical="top" wrapText="1"/>
      <protection locked="0"/>
    </xf>
    <xf numFmtId="0" fontId="12" fillId="0" borderId="41" xfId="1" applyFont="1" applyBorder="1" applyAlignment="1" applyProtection="1">
      <alignment horizontal="center" vertical="top" wrapText="1"/>
      <protection locked="0"/>
    </xf>
    <xf numFmtId="0" fontId="29" fillId="6" borderId="43" xfId="1" applyFont="1" applyFill="1" applyBorder="1" applyAlignment="1" applyProtection="1">
      <alignment horizontal="center" vertical="top" wrapText="1"/>
      <protection hidden="1"/>
    </xf>
    <xf numFmtId="0" fontId="29" fillId="6" borderId="52" xfId="1" applyFont="1" applyFill="1" applyBorder="1" applyAlignment="1" applyProtection="1">
      <alignment horizontal="center" vertical="top" wrapText="1"/>
      <protection hidden="1"/>
    </xf>
    <xf numFmtId="0" fontId="29" fillId="6" borderId="53" xfId="1" applyFont="1" applyFill="1" applyBorder="1" applyAlignment="1" applyProtection="1">
      <alignment horizontal="center" vertical="top" wrapText="1"/>
      <protection hidden="1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26" fillId="0" borderId="10" xfId="1" applyFont="1" applyBorder="1" applyAlignment="1" applyProtection="1">
      <alignment horizontal="center" vertical="top" wrapText="1"/>
      <protection hidden="1"/>
    </xf>
    <xf numFmtId="0" fontId="26" fillId="0" borderId="21" xfId="1" applyFont="1" applyBorder="1" applyAlignment="1" applyProtection="1">
      <alignment horizontal="center" vertical="top" wrapText="1"/>
      <protection hidden="1"/>
    </xf>
    <xf numFmtId="0" fontId="25" fillId="7" borderId="22" xfId="1" applyFont="1" applyFill="1" applyBorder="1" applyAlignment="1" applyProtection="1">
      <alignment horizontal="center" vertical="center"/>
      <protection locked="0" hidden="1"/>
    </xf>
    <xf numFmtId="0" fontId="25" fillId="7" borderId="54" xfId="1" applyFont="1" applyFill="1" applyBorder="1" applyAlignment="1" applyProtection="1">
      <alignment horizontal="center" vertical="center"/>
      <protection locked="0" hidden="1"/>
    </xf>
    <xf numFmtId="0" fontId="27" fillId="0" borderId="33" xfId="1" applyFont="1" applyBorder="1" applyAlignment="1" applyProtection="1">
      <alignment horizontal="center" vertical="top" wrapText="1"/>
      <protection hidden="1"/>
    </xf>
    <xf numFmtId="0" fontId="27" fillId="0" borderId="22" xfId="1" applyFont="1" applyBorder="1" applyAlignment="1" applyProtection="1">
      <alignment horizontal="center" vertical="top" wrapText="1"/>
      <protection hidden="1"/>
    </xf>
    <xf numFmtId="0" fontId="66" fillId="0" borderId="19" xfId="0" applyFont="1" applyBorder="1" applyAlignment="1" applyProtection="1">
      <alignment vertical="center" wrapText="1"/>
      <protection hidden="1"/>
    </xf>
  </cellXfs>
  <cellStyles count="5">
    <cellStyle name="Collegamento ipertestuale" xfId="3" builtinId="8"/>
    <cellStyle name="Normale" xfId="0" builtinId="0"/>
    <cellStyle name="Normalny 2" xfId="1" xr:uid="{00000000-0005-0000-0000-000002000000}"/>
    <cellStyle name="Normalny 4" xfId="4" xr:uid="{00000000-0005-0000-0000-000003000000}"/>
    <cellStyle name="Walutowy 2" xfId="2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A9D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</xdr:row>
      <xdr:rowOff>28576</xdr:rowOff>
    </xdr:from>
    <xdr:to>
      <xdr:col>10</xdr:col>
      <xdr:colOff>66675</xdr:colOff>
      <xdr:row>3</xdr:row>
      <xdr:rowOff>269078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9EB288C-506C-3378-D3DD-F153D2BF3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219076"/>
          <a:ext cx="3352800" cy="754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4</xdr:row>
      <xdr:rowOff>47625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886583B-BF90-F014-0132-6EBD9147D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5375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33618</xdr:colOff>
      <xdr:row>2</xdr:row>
      <xdr:rowOff>212912</xdr:rowOff>
    </xdr:from>
    <xdr:to>
      <xdr:col>4</xdr:col>
      <xdr:colOff>1848971</xdr:colOff>
      <xdr:row>6</xdr:row>
      <xdr:rowOff>39000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02A7BA5-A9D4-99B0-51ED-4FE70F669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762000"/>
          <a:ext cx="4403912" cy="9915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952500</xdr:colOff>
      <xdr:row>0</xdr:row>
      <xdr:rowOff>149679</xdr:rowOff>
    </xdr:from>
    <xdr:to>
      <xdr:col>4</xdr:col>
      <xdr:colOff>1613647</xdr:colOff>
      <xdr:row>0</xdr:row>
      <xdr:rowOff>746445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450BC95-B2D6-4168-A27F-BB2068727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4941" y="149679"/>
          <a:ext cx="661147" cy="596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rthman.pl/jachty/northman1050trawle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showGridLines="0" topLeftCell="A28" workbookViewId="0">
      <selection activeCell="F37" sqref="F37:J37"/>
    </sheetView>
  </sheetViews>
  <sheetFormatPr defaultRowHeight="14.45"/>
  <cols>
    <col min="1" max="1" width="9.85546875" bestFit="1" customWidth="1"/>
    <col min="3" max="3" width="11.7109375" customWidth="1"/>
    <col min="4" max="4" width="23.140625" customWidth="1"/>
    <col min="5" max="5" width="1.140625" customWidth="1"/>
    <col min="6" max="6" width="8.7109375" customWidth="1"/>
    <col min="7" max="7" width="10.85546875" customWidth="1"/>
    <col min="8" max="8" width="11.85546875" customWidth="1"/>
    <col min="9" max="9" width="11.42578125" customWidth="1"/>
    <col min="10" max="10" width="9.42578125" customWidth="1"/>
    <col min="11" max="11" width="3.42578125" customWidth="1"/>
  </cols>
  <sheetData>
    <row r="1" spans="1:15" s="2" customFormat="1">
      <c r="A1" s="11"/>
      <c r="G1" s="11"/>
    </row>
    <row r="2" spans="1:15" s="2" customFormat="1">
      <c r="A2" s="11"/>
      <c r="G2" s="11"/>
    </row>
    <row r="3" spans="1:15" s="2" customFormat="1" ht="25.5" customHeight="1">
      <c r="A3" s="11"/>
      <c r="G3" s="11"/>
    </row>
    <row r="4" spans="1:15" s="2" customFormat="1" ht="27.6" customHeight="1">
      <c r="A4" s="11"/>
      <c r="G4" s="11"/>
    </row>
    <row r="5" spans="1:15" s="2" customFormat="1" ht="31.5" customHeight="1">
      <c r="A5" s="240" t="s">
        <v>0</v>
      </c>
      <c r="B5" s="240"/>
      <c r="C5" s="240"/>
      <c r="D5" s="240"/>
      <c r="E5" s="167"/>
      <c r="K5" s="137"/>
    </row>
    <row r="6" spans="1:15" s="2" customFormat="1" ht="15" customHeight="1" thickBot="1">
      <c r="A6" s="139" t="s">
        <v>1</v>
      </c>
      <c r="B6" s="140"/>
      <c r="C6" s="140"/>
      <c r="D6" s="140"/>
      <c r="E6" s="168"/>
      <c r="K6" s="138"/>
    </row>
    <row r="7" spans="1:15" s="2" customFormat="1" ht="15" customHeight="1" thickTop="1">
      <c r="A7" s="141" t="s">
        <v>2</v>
      </c>
      <c r="B7" s="142"/>
      <c r="C7" s="142"/>
      <c r="D7" s="276" t="s">
        <v>3</v>
      </c>
      <c r="E7" s="169"/>
      <c r="K7" s="305"/>
    </row>
    <row r="8" spans="1:15" s="2" customFormat="1" ht="14.1" customHeight="1">
      <c r="A8" s="141" t="s">
        <v>4</v>
      </c>
      <c r="B8" s="142"/>
      <c r="C8" s="142"/>
      <c r="D8" s="143" t="s">
        <v>5</v>
      </c>
      <c r="E8" s="169"/>
      <c r="K8" s="305"/>
    </row>
    <row r="9" spans="1:15" s="2" customFormat="1" ht="15" customHeight="1">
      <c r="A9" s="144" t="s">
        <v>6</v>
      </c>
      <c r="B9" s="145"/>
      <c r="C9" s="145"/>
      <c r="D9" s="146" t="s">
        <v>7</v>
      </c>
      <c r="E9" s="149"/>
      <c r="K9" s="305"/>
    </row>
    <row r="10" spans="1:15" s="2" customFormat="1" ht="14.25" customHeight="1">
      <c r="A10" s="144" t="s">
        <v>8</v>
      </c>
      <c r="B10" s="145"/>
      <c r="C10" s="145"/>
      <c r="D10" s="146" t="s">
        <v>9</v>
      </c>
      <c r="E10" s="149"/>
      <c r="K10" s="305"/>
    </row>
    <row r="11" spans="1:15" s="2" customFormat="1">
      <c r="A11" s="144" t="s">
        <v>10</v>
      </c>
      <c r="B11" s="145"/>
      <c r="C11" s="145"/>
      <c r="D11" s="147" t="s">
        <v>11</v>
      </c>
      <c r="E11" s="149"/>
    </row>
    <row r="12" spans="1:15" s="2" customFormat="1">
      <c r="A12" s="144" t="s">
        <v>12</v>
      </c>
      <c r="B12" s="145"/>
      <c r="C12" s="145"/>
      <c r="D12" s="147" t="s">
        <v>13</v>
      </c>
      <c r="E12" s="149"/>
      <c r="K12" s="134"/>
    </row>
    <row r="13" spans="1:15" s="2" customFormat="1">
      <c r="A13" s="144" t="s">
        <v>14</v>
      </c>
      <c r="B13" s="145"/>
      <c r="C13" s="145"/>
      <c r="D13" s="147" t="s">
        <v>15</v>
      </c>
      <c r="E13" s="149"/>
      <c r="K13" s="135"/>
    </row>
    <row r="14" spans="1:15" s="2" customFormat="1">
      <c r="A14" s="144" t="s">
        <v>16</v>
      </c>
      <c r="B14" s="145"/>
      <c r="C14" s="145"/>
      <c r="D14" s="146" t="s">
        <v>17</v>
      </c>
      <c r="E14" s="149"/>
      <c r="K14" s="135"/>
    </row>
    <row r="15" spans="1:15" s="2" customFormat="1">
      <c r="E15" s="15"/>
      <c r="K15" s="135"/>
    </row>
    <row r="16" spans="1:15" s="2" customFormat="1" ht="26.1" customHeight="1">
      <c r="A16" s="150" t="s">
        <v>18</v>
      </c>
      <c r="B16" s="220"/>
      <c r="C16" s="220"/>
      <c r="D16" s="221">
        <f>'Northman 1050 Trawler - form'!D10</f>
        <v>196900</v>
      </c>
      <c r="E16" s="170"/>
      <c r="K16" s="135"/>
      <c r="L16" s="148"/>
      <c r="M16"/>
      <c r="N16"/>
      <c r="O16" s="149"/>
    </row>
    <row r="17" spans="1:10">
      <c r="A17" s="136"/>
      <c r="B17" s="3"/>
      <c r="C17" s="3"/>
      <c r="D17" s="4"/>
      <c r="E17" s="4"/>
      <c r="F17" s="319"/>
      <c r="G17" s="319"/>
      <c r="H17" s="319"/>
      <c r="I17" s="319"/>
      <c r="J17" s="319"/>
    </row>
    <row r="18" spans="1:10" ht="15" thickBot="1">
      <c r="A18" s="312" t="s">
        <v>19</v>
      </c>
      <c r="B18" s="312"/>
      <c r="C18" s="312"/>
      <c r="D18" s="312"/>
      <c r="E18" s="306"/>
      <c r="F18" s="312" t="s">
        <v>20</v>
      </c>
      <c r="G18" s="312"/>
      <c r="H18" s="312"/>
      <c r="I18" s="312"/>
      <c r="J18" s="312"/>
    </row>
    <row r="19" spans="1:10" ht="17.100000000000001" customHeight="1" thickTop="1">
      <c r="A19" s="318" t="s">
        <v>21</v>
      </c>
      <c r="B19" s="318"/>
      <c r="C19" s="318"/>
      <c r="D19" s="318"/>
      <c r="E19" s="304"/>
      <c r="F19" s="309" t="s">
        <v>22</v>
      </c>
      <c r="G19" s="309"/>
      <c r="H19" s="309"/>
      <c r="I19" s="309"/>
      <c r="J19" s="309"/>
    </row>
    <row r="20" spans="1:10" ht="17.100000000000001" customHeight="1">
      <c r="A20" s="12" t="s">
        <v>23</v>
      </c>
      <c r="B20" s="13"/>
      <c r="C20" s="13"/>
      <c r="D20" s="13"/>
      <c r="E20" s="13"/>
      <c r="F20" s="308"/>
      <c r="G20" s="308"/>
      <c r="H20" s="308"/>
      <c r="I20" s="308"/>
      <c r="J20" s="308"/>
    </row>
    <row r="21" spans="1:10" ht="17.100000000000001" customHeight="1">
      <c r="A21" s="12" t="s">
        <v>24</v>
      </c>
      <c r="B21" s="12"/>
      <c r="C21" s="12"/>
      <c r="D21" s="12"/>
      <c r="E21" s="12"/>
      <c r="F21" s="308" t="s">
        <v>25</v>
      </c>
      <c r="G21" s="308"/>
      <c r="H21" s="308"/>
      <c r="I21" s="308"/>
      <c r="J21" s="308"/>
    </row>
    <row r="22" spans="1:10" ht="17.100000000000001" customHeight="1">
      <c r="A22" s="311" t="s">
        <v>26</v>
      </c>
      <c r="B22" s="311"/>
      <c r="C22" s="311"/>
      <c r="D22" s="311"/>
      <c r="E22" s="302"/>
      <c r="F22" s="308"/>
      <c r="G22" s="308"/>
      <c r="H22" s="308"/>
      <c r="I22" s="308"/>
      <c r="J22" s="308"/>
    </row>
    <row r="23" spans="1:10" ht="17.100000000000001" customHeight="1">
      <c r="A23" s="311"/>
      <c r="B23" s="311"/>
      <c r="C23" s="311"/>
      <c r="D23" s="311"/>
      <c r="E23" s="302"/>
      <c r="F23" s="308" t="s">
        <v>27</v>
      </c>
      <c r="G23" s="308"/>
      <c r="H23" s="308"/>
      <c r="I23" s="308"/>
      <c r="J23" s="308"/>
    </row>
    <row r="24" spans="1:10" ht="17.100000000000001" customHeight="1">
      <c r="A24" s="310" t="s">
        <v>28</v>
      </c>
      <c r="B24" s="310"/>
      <c r="C24" s="310"/>
      <c r="D24" s="310"/>
      <c r="E24" s="303"/>
      <c r="F24" s="308"/>
      <c r="G24" s="308"/>
      <c r="H24" s="308"/>
      <c r="I24" s="308"/>
      <c r="J24" s="308"/>
    </row>
    <row r="25" spans="1:10">
      <c r="A25" s="155"/>
      <c r="B25" s="155"/>
      <c r="C25" s="155"/>
      <c r="D25" s="155"/>
      <c r="E25" s="10"/>
      <c r="F25" s="10" t="s">
        <v>29</v>
      </c>
      <c r="G25" s="307"/>
      <c r="H25" s="307"/>
      <c r="I25" s="307"/>
      <c r="J25" s="307"/>
    </row>
    <row r="26" spans="1:10" ht="16.5" customHeight="1" thickBot="1">
      <c r="A26" s="312" t="s">
        <v>30</v>
      </c>
      <c r="B26" s="312"/>
      <c r="C26" s="312"/>
      <c r="D26" s="312"/>
      <c r="E26" s="156"/>
      <c r="F26" s="10" t="s">
        <v>31</v>
      </c>
      <c r="G26" s="304"/>
      <c r="H26" s="304"/>
      <c r="I26" s="304"/>
      <c r="J26" s="304"/>
    </row>
    <row r="27" spans="1:10" ht="17.100000000000001" customHeight="1" thickTop="1">
      <c r="A27" s="309" t="s">
        <v>32</v>
      </c>
      <c r="B27" s="309"/>
      <c r="C27" s="309"/>
      <c r="D27" s="309"/>
      <c r="E27" s="304"/>
      <c r="F27" s="308" t="s">
        <v>33</v>
      </c>
      <c r="G27" s="308"/>
      <c r="H27" s="308"/>
      <c r="I27" s="308"/>
      <c r="J27" s="308"/>
    </row>
    <row r="28" spans="1:10" ht="17.100000000000001" customHeight="1">
      <c r="A28" s="308"/>
      <c r="B28" s="308"/>
      <c r="C28" s="308"/>
      <c r="D28" s="308"/>
      <c r="E28" s="304"/>
      <c r="F28" s="308"/>
      <c r="G28" s="308"/>
      <c r="H28" s="308"/>
      <c r="I28" s="308"/>
      <c r="J28" s="308"/>
    </row>
    <row r="29" spans="1:10" ht="17.100000000000001" customHeight="1">
      <c r="A29" s="310" t="s">
        <v>34</v>
      </c>
      <c r="B29" s="310"/>
      <c r="C29" s="310"/>
      <c r="D29" s="310"/>
      <c r="E29" s="303"/>
      <c r="G29" s="307"/>
      <c r="H29" s="307"/>
      <c r="I29" s="307"/>
      <c r="J29" s="307"/>
    </row>
    <row r="30" spans="1:10" ht="17.100000000000001" customHeight="1">
      <c r="A30" s="311" t="s">
        <v>35</v>
      </c>
      <c r="B30" s="311"/>
      <c r="C30" s="311"/>
      <c r="D30" s="311"/>
      <c r="E30" s="302"/>
      <c r="F30" s="157"/>
      <c r="G30" s="158"/>
      <c r="H30" s="158"/>
      <c r="I30" s="158"/>
      <c r="J30" s="158"/>
    </row>
    <row r="31" spans="1:10" ht="17.100000000000001" customHeight="1" thickBot="1">
      <c r="A31" s="308" t="s">
        <v>36</v>
      </c>
      <c r="B31" s="308"/>
      <c r="C31" s="308"/>
      <c r="D31" s="308"/>
      <c r="E31" s="302"/>
      <c r="F31" s="312" t="s">
        <v>37</v>
      </c>
      <c r="G31" s="312"/>
      <c r="H31" s="312"/>
      <c r="I31" s="312"/>
      <c r="J31" s="312"/>
    </row>
    <row r="32" spans="1:10" ht="17.100000000000001" customHeight="1" thickTop="1">
      <c r="A32" s="10" t="s">
        <v>38</v>
      </c>
      <c r="B32" s="14"/>
      <c r="C32" s="14"/>
      <c r="D32" s="14"/>
      <c r="E32" s="14"/>
      <c r="F32" s="10" t="s">
        <v>39</v>
      </c>
      <c r="G32" s="278"/>
      <c r="H32" s="278"/>
      <c r="I32" s="278"/>
      <c r="J32" s="278"/>
    </row>
    <row r="33" spans="1:10" ht="17.100000000000001" customHeight="1">
      <c r="A33" s="308" t="s">
        <v>40</v>
      </c>
      <c r="B33" s="308"/>
      <c r="C33" s="308"/>
      <c r="D33" s="308"/>
      <c r="E33" s="14"/>
      <c r="F33" s="10" t="s">
        <v>41</v>
      </c>
      <c r="G33" s="10"/>
      <c r="H33" s="10"/>
      <c r="I33" s="10"/>
      <c r="J33" s="10"/>
    </row>
    <row r="34" spans="1:10" ht="24.95" customHeight="1">
      <c r="A34" s="308" t="s">
        <v>42</v>
      </c>
      <c r="B34" s="308"/>
      <c r="C34" s="308"/>
      <c r="D34" s="308"/>
      <c r="E34" s="302"/>
      <c r="F34" s="10" t="s">
        <v>43</v>
      </c>
      <c r="G34" s="10"/>
      <c r="H34" s="10"/>
      <c r="I34" s="10"/>
      <c r="J34" s="10"/>
    </row>
    <row r="35" spans="1:10" ht="24" customHeight="1">
      <c r="A35" s="10" t="s">
        <v>44</v>
      </c>
      <c r="B35" s="14"/>
      <c r="C35" s="14"/>
      <c r="D35" s="14"/>
      <c r="E35" s="304"/>
      <c r="F35" s="10" t="s">
        <v>45</v>
      </c>
      <c r="G35" s="10"/>
      <c r="H35" s="10"/>
      <c r="I35" s="10"/>
      <c r="J35" s="10"/>
    </row>
    <row r="36" spans="1:10" ht="17.100000000000001" customHeight="1">
      <c r="A36" s="307" t="s">
        <v>46</v>
      </c>
      <c r="B36" s="304"/>
      <c r="C36" s="304"/>
      <c r="D36" s="304"/>
      <c r="E36" s="14"/>
      <c r="F36" s="10" t="s">
        <v>47</v>
      </c>
      <c r="G36" s="10"/>
      <c r="H36" s="10"/>
      <c r="I36" s="10"/>
      <c r="J36" s="10"/>
    </row>
    <row r="37" spans="1:10" ht="26.25" customHeight="1">
      <c r="A37" s="10" t="s">
        <v>48</v>
      </c>
      <c r="B37" s="304"/>
      <c r="C37" s="304"/>
      <c r="D37" s="304"/>
      <c r="E37" s="304"/>
      <c r="F37" s="308" t="s">
        <v>49</v>
      </c>
      <c r="G37" s="308"/>
      <c r="H37" s="308"/>
      <c r="I37" s="308"/>
      <c r="J37" s="308"/>
    </row>
    <row r="38" spans="1:10" ht="17.100000000000001" customHeight="1">
      <c r="A38" s="10" t="s">
        <v>50</v>
      </c>
      <c r="B38" s="277"/>
      <c r="C38" s="14"/>
      <c r="D38" s="14"/>
      <c r="E38" s="304"/>
      <c r="F38" s="308" t="s">
        <v>51</v>
      </c>
      <c r="G38" s="308"/>
      <c r="H38" s="308"/>
      <c r="I38" s="308"/>
      <c r="J38" s="308"/>
    </row>
    <row r="39" spans="1:10" ht="17.100000000000001" customHeight="1">
      <c r="E39" s="14"/>
      <c r="F39" s="10" t="s">
        <v>52</v>
      </c>
      <c r="G39" s="10"/>
      <c r="H39" s="10"/>
      <c r="I39" s="10"/>
      <c r="J39" s="10"/>
    </row>
    <row r="40" spans="1:10" ht="27.95" customHeight="1">
      <c r="A40" s="184"/>
      <c r="B40" s="185"/>
      <c r="C40" s="186"/>
      <c r="D40" s="186"/>
      <c r="E40" s="160"/>
      <c r="F40" s="308" t="s">
        <v>53</v>
      </c>
      <c r="G40" s="308"/>
      <c r="H40" s="308"/>
      <c r="I40" s="308"/>
      <c r="J40" s="308"/>
    </row>
    <row r="41" spans="1:10" ht="15" thickBot="1">
      <c r="A41" s="312" t="s">
        <v>54</v>
      </c>
      <c r="B41" s="312"/>
      <c r="C41" s="312"/>
      <c r="D41" s="312"/>
      <c r="E41" s="156"/>
      <c r="F41" s="10" t="s">
        <v>55</v>
      </c>
      <c r="G41" s="304"/>
      <c r="H41" s="304"/>
      <c r="I41" s="304"/>
      <c r="J41" s="304"/>
    </row>
    <row r="42" spans="1:10" ht="17.100000000000001" customHeight="1" thickTop="1">
      <c r="A42" s="161" t="s">
        <v>56</v>
      </c>
      <c r="B42" s="165"/>
      <c r="C42" s="277"/>
      <c r="D42" s="277"/>
      <c r="E42" s="163"/>
      <c r="F42" s="160"/>
      <c r="G42" s="160"/>
      <c r="H42" s="160"/>
      <c r="I42" s="160"/>
      <c r="J42" s="160"/>
    </row>
    <row r="43" spans="1:10" ht="17.25" customHeight="1" thickBot="1">
      <c r="A43" s="314" t="s">
        <v>57</v>
      </c>
      <c r="B43" s="314"/>
      <c r="C43" s="314"/>
      <c r="D43" s="314"/>
      <c r="E43" s="156"/>
      <c r="F43" s="312" t="s">
        <v>58</v>
      </c>
      <c r="G43" s="312"/>
      <c r="H43" s="312"/>
      <c r="I43" s="312"/>
      <c r="J43" s="312"/>
    </row>
    <row r="44" spans="1:10" ht="17.100000000000001" customHeight="1" thickTop="1">
      <c r="A44" s="161" t="s">
        <v>59</v>
      </c>
      <c r="B44" s="165"/>
      <c r="C44" s="304"/>
      <c r="D44" s="304"/>
      <c r="E44" s="304"/>
      <c r="F44" s="316" t="s">
        <v>60</v>
      </c>
      <c r="G44" s="316"/>
      <c r="H44" s="316"/>
      <c r="I44" s="316"/>
      <c r="J44" s="316"/>
    </row>
    <row r="45" spans="1:10" ht="17.100000000000001" customHeight="1">
      <c r="A45" s="161" t="s">
        <v>61</v>
      </c>
      <c r="B45" s="164"/>
      <c r="C45" s="304"/>
      <c r="D45" s="304"/>
      <c r="E45" s="304"/>
      <c r="F45" s="317" t="s">
        <v>62</v>
      </c>
      <c r="G45" s="317"/>
      <c r="H45" s="317"/>
      <c r="I45" s="317"/>
      <c r="J45" s="317"/>
    </row>
    <row r="46" spans="1:10" ht="17.100000000000001" customHeight="1">
      <c r="A46" s="161" t="s">
        <v>63</v>
      </c>
      <c r="B46" s="10"/>
      <c r="C46" s="304"/>
      <c r="D46" s="304"/>
      <c r="E46" s="304"/>
      <c r="F46" s="10" t="s">
        <v>64</v>
      </c>
      <c r="G46" s="158"/>
      <c r="H46" s="158"/>
      <c r="I46" s="158"/>
      <c r="J46" s="158"/>
    </row>
    <row r="47" spans="1:10" ht="17.100000000000001" customHeight="1">
      <c r="A47" s="164" t="s">
        <v>65</v>
      </c>
      <c r="B47" s="10"/>
      <c r="C47" s="159"/>
      <c r="D47" s="159"/>
      <c r="E47" s="159"/>
      <c r="F47" s="160"/>
      <c r="G47" s="160"/>
      <c r="H47" s="160"/>
      <c r="I47" s="160"/>
      <c r="J47" s="160"/>
    </row>
    <row r="48" spans="1:10" ht="23.45" customHeight="1" thickBot="1">
      <c r="A48" s="308" t="s">
        <v>66</v>
      </c>
      <c r="B48" s="308"/>
      <c r="C48" s="308"/>
      <c r="D48" s="308"/>
      <c r="E48" s="165"/>
      <c r="F48" s="312" t="s">
        <v>67</v>
      </c>
      <c r="G48" s="312"/>
      <c r="H48" s="312"/>
      <c r="I48" s="312"/>
      <c r="J48" s="312"/>
    </row>
    <row r="49" spans="1:10" ht="24.95" customHeight="1" thickTop="1">
      <c r="A49" s="308"/>
      <c r="B49" s="308"/>
      <c r="C49" s="308"/>
      <c r="D49" s="308"/>
      <c r="E49" s="162"/>
      <c r="F49" s="303" t="s">
        <v>68</v>
      </c>
      <c r="G49" s="158"/>
      <c r="H49" s="158"/>
      <c r="I49" s="158"/>
      <c r="J49" s="158"/>
    </row>
    <row r="50" spans="1:10" ht="17.100000000000001" customHeight="1">
      <c r="A50" s="160"/>
      <c r="B50" s="160"/>
      <c r="C50" s="161"/>
      <c r="D50" s="161"/>
      <c r="E50" s="161"/>
      <c r="F50" s="303" t="s">
        <v>69</v>
      </c>
      <c r="G50" s="158"/>
      <c r="H50" s="158"/>
      <c r="I50" s="158"/>
      <c r="J50" s="158"/>
    </row>
    <row r="51" spans="1:10" ht="15" thickBot="1">
      <c r="A51" s="312" t="s">
        <v>70</v>
      </c>
      <c r="B51" s="312"/>
      <c r="C51" s="312"/>
      <c r="D51" s="312"/>
      <c r="E51" s="162"/>
      <c r="F51" s="311" t="s">
        <v>71</v>
      </c>
      <c r="G51" s="311"/>
      <c r="H51" s="311"/>
      <c r="I51" s="311"/>
      <c r="J51" s="311"/>
    </row>
    <row r="52" spans="1:10" ht="17.100000000000001" customHeight="1" thickTop="1">
      <c r="A52" s="10" t="s">
        <v>72</v>
      </c>
      <c r="B52" s="166"/>
      <c r="C52" s="166"/>
      <c r="D52" s="166"/>
      <c r="E52" s="164"/>
      <c r="F52" s="10" t="s">
        <v>73</v>
      </c>
      <c r="G52" s="158"/>
      <c r="H52" s="158"/>
      <c r="I52" s="158"/>
      <c r="J52" s="158"/>
    </row>
    <row r="53" spans="1:10" ht="17.100000000000001" customHeight="1">
      <c r="A53" s="10" t="s">
        <v>74</v>
      </c>
      <c r="B53" s="10"/>
      <c r="C53" s="10"/>
      <c r="D53" s="10"/>
      <c r="E53" s="10"/>
      <c r="F53" s="160"/>
      <c r="G53" s="160"/>
      <c r="H53" s="160"/>
      <c r="I53" s="160"/>
      <c r="J53" s="160"/>
    </row>
    <row r="54" spans="1:10" ht="17.100000000000001" customHeight="1" thickBot="1">
      <c r="A54" s="10" t="s">
        <v>75</v>
      </c>
      <c r="B54" s="10"/>
      <c r="C54" s="10"/>
      <c r="D54" s="10"/>
      <c r="E54" s="10"/>
      <c r="F54" s="312" t="s">
        <v>76</v>
      </c>
      <c r="G54" s="312"/>
      <c r="H54" s="312"/>
      <c r="I54" s="312"/>
      <c r="J54" s="312"/>
    </row>
    <row r="55" spans="1:10" ht="17.100000000000001" customHeight="1" thickTop="1">
      <c r="A55" s="10" t="s">
        <v>77</v>
      </c>
      <c r="B55" s="10"/>
      <c r="C55" s="10"/>
      <c r="D55" s="10"/>
      <c r="E55" s="161"/>
      <c r="F55" s="188" t="s">
        <v>78</v>
      </c>
      <c r="G55" s="187"/>
      <c r="H55" s="187"/>
      <c r="I55" s="187"/>
      <c r="J55" s="187"/>
    </row>
    <row r="56" spans="1:10" ht="17.100000000000001" customHeight="1">
      <c r="A56" s="10" t="s">
        <v>79</v>
      </c>
      <c r="B56" s="10"/>
      <c r="C56" s="10"/>
      <c r="D56" s="10"/>
      <c r="E56" s="10"/>
      <c r="F56" s="12" t="s">
        <v>80</v>
      </c>
      <c r="G56" s="13"/>
      <c r="H56" s="13"/>
      <c r="I56" s="13"/>
      <c r="J56" s="13"/>
    </row>
    <row r="57" spans="1:10" ht="17.100000000000001" customHeight="1">
      <c r="A57" s="10" t="s">
        <v>81</v>
      </c>
      <c r="B57" s="10"/>
      <c r="C57" s="10"/>
      <c r="D57" s="10"/>
      <c r="E57" s="10"/>
      <c r="G57" s="12"/>
      <c r="H57" s="12"/>
      <c r="I57" s="12"/>
      <c r="J57" s="12"/>
    </row>
    <row r="58" spans="1:10" ht="17.100000000000001" customHeight="1" thickBot="1">
      <c r="A58" s="10" t="s">
        <v>82</v>
      </c>
      <c r="B58" s="10"/>
      <c r="C58" s="10"/>
      <c r="D58" s="10"/>
      <c r="E58" s="307"/>
      <c r="F58" s="315" t="s">
        <v>83</v>
      </c>
      <c r="G58" s="315"/>
      <c r="H58" s="315"/>
      <c r="I58" s="315"/>
      <c r="J58" s="315"/>
    </row>
    <row r="59" spans="1:10" ht="17.100000000000001" customHeight="1" thickTop="1">
      <c r="A59" s="10" t="s">
        <v>84</v>
      </c>
      <c r="B59" s="10"/>
      <c r="C59" s="10"/>
      <c r="D59" s="10"/>
      <c r="E59" s="12"/>
      <c r="F59" s="309" t="s">
        <v>85</v>
      </c>
      <c r="G59" s="309"/>
      <c r="H59" s="309"/>
      <c r="I59" s="309"/>
      <c r="J59" s="309"/>
    </row>
    <row r="60" spans="1:10" ht="17.100000000000001" customHeight="1">
      <c r="A60" s="10" t="s">
        <v>86</v>
      </c>
      <c r="B60" s="10"/>
      <c r="C60" s="10"/>
      <c r="D60" s="10"/>
      <c r="E60" s="159"/>
      <c r="F60" s="308"/>
      <c r="G60" s="308"/>
      <c r="H60" s="308"/>
      <c r="I60" s="308"/>
      <c r="J60" s="308"/>
    </row>
    <row r="61" spans="1:10" ht="17.100000000000001" customHeight="1">
      <c r="A61" s="10" t="s">
        <v>87</v>
      </c>
      <c r="B61" s="10"/>
      <c r="C61" s="10"/>
      <c r="D61" s="10"/>
      <c r="E61" s="10"/>
      <c r="F61" s="307" t="s">
        <v>88</v>
      </c>
      <c r="G61" s="158"/>
      <c r="H61" s="158"/>
      <c r="I61" s="158"/>
      <c r="J61" s="158"/>
    </row>
    <row r="62" spans="1:10" ht="17.100000000000001" customHeight="1">
      <c r="A62" s="10" t="s">
        <v>89</v>
      </c>
      <c r="B62" s="10"/>
      <c r="C62" s="10"/>
      <c r="D62" s="10"/>
      <c r="E62" s="10"/>
      <c r="F62" s="12" t="s">
        <v>90</v>
      </c>
      <c r="G62" s="160"/>
      <c r="H62" s="160"/>
      <c r="I62" s="160"/>
      <c r="J62" s="160"/>
    </row>
    <row r="63" spans="1:10" ht="17.100000000000001" customHeight="1">
      <c r="A63" s="10" t="s">
        <v>91</v>
      </c>
      <c r="B63" s="10"/>
      <c r="C63" s="10"/>
      <c r="D63" s="10"/>
      <c r="E63" s="10"/>
      <c r="F63" s="313" t="s">
        <v>92</v>
      </c>
      <c r="G63" s="313"/>
      <c r="H63" s="313"/>
      <c r="I63" s="313"/>
      <c r="J63" s="313"/>
    </row>
    <row r="64" spans="1:10" ht="17.100000000000001" customHeight="1">
      <c r="A64" s="10" t="s">
        <v>93</v>
      </c>
      <c r="B64" s="14"/>
      <c r="C64" s="14"/>
      <c r="D64" s="14"/>
      <c r="E64" s="10"/>
      <c r="F64" s="313"/>
      <c r="G64" s="313"/>
      <c r="H64" s="313"/>
      <c r="I64" s="313"/>
      <c r="J64" s="313"/>
    </row>
    <row r="65" spans="1:10" ht="17.100000000000001" customHeight="1">
      <c r="A65" s="10" t="s">
        <v>94</v>
      </c>
      <c r="B65" s="14"/>
      <c r="C65" s="14"/>
      <c r="D65" s="14"/>
      <c r="E65" s="10"/>
      <c r="F65" s="313"/>
      <c r="G65" s="313"/>
      <c r="H65" s="313"/>
      <c r="I65" s="313"/>
      <c r="J65" s="313"/>
    </row>
    <row r="66" spans="1:10" ht="17.100000000000001" customHeight="1">
      <c r="B66" s="10"/>
      <c r="C66" s="10"/>
      <c r="D66" s="10"/>
      <c r="E66" s="10"/>
      <c r="F66" s="313"/>
      <c r="G66" s="313"/>
      <c r="H66" s="313"/>
      <c r="I66" s="313"/>
      <c r="J66" s="313"/>
    </row>
    <row r="67" spans="1:10">
      <c r="A67" s="173" t="s">
        <v>95</v>
      </c>
      <c r="E67" s="5"/>
      <c r="F67" s="172"/>
      <c r="G67" s="172"/>
      <c r="H67" s="172"/>
      <c r="I67" s="172"/>
      <c r="J67" s="172"/>
    </row>
    <row r="68" spans="1:10">
      <c r="E68" s="5"/>
      <c r="F68" s="11"/>
      <c r="G68" s="15"/>
      <c r="H68" s="15"/>
      <c r="I68" s="9"/>
      <c r="J68" s="9"/>
    </row>
    <row r="69" spans="1:10">
      <c r="E69" s="5"/>
      <c r="F69" s="11"/>
      <c r="G69" s="10"/>
      <c r="H69" s="10"/>
      <c r="I69" s="9"/>
      <c r="J69" s="9"/>
    </row>
    <row r="70" spans="1:10">
      <c r="A70" s="279" t="s">
        <v>96</v>
      </c>
      <c r="B70" s="280"/>
      <c r="C70" s="280"/>
      <c r="D70" s="280"/>
      <c r="E70" s="5"/>
      <c r="F70" s="14"/>
      <c r="G70" s="14"/>
      <c r="H70" s="14"/>
      <c r="I70" s="1"/>
      <c r="J70" s="1"/>
    </row>
    <row r="71" spans="1:10">
      <c r="E71" s="5"/>
      <c r="F71" s="14"/>
      <c r="G71" s="14"/>
      <c r="H71" s="14"/>
      <c r="I71" s="1"/>
      <c r="J71" s="1"/>
    </row>
    <row r="72" spans="1:10">
      <c r="E72" s="5"/>
      <c r="F72" s="15"/>
      <c r="G72" s="15"/>
      <c r="H72" s="15"/>
      <c r="I72" s="1"/>
      <c r="J72" s="1"/>
    </row>
    <row r="73" spans="1:10">
      <c r="E73" s="7"/>
      <c r="F73" s="8"/>
      <c r="G73" s="1"/>
      <c r="H73" s="1"/>
      <c r="I73" s="1"/>
      <c r="J73" s="1"/>
    </row>
    <row r="74" spans="1:10">
      <c r="E74" s="7"/>
      <c r="F74" s="6"/>
      <c r="G74" s="171"/>
      <c r="H74" s="171"/>
      <c r="I74" s="171"/>
      <c r="J74" s="171"/>
    </row>
    <row r="75" spans="1:10">
      <c r="E75" s="10"/>
      <c r="F75" s="11"/>
      <c r="G75" s="2"/>
      <c r="H75" s="2"/>
      <c r="I75" s="2"/>
      <c r="J75" s="2"/>
    </row>
  </sheetData>
  <mergeCells count="35">
    <mergeCell ref="A22:D23"/>
    <mergeCell ref="A24:D24"/>
    <mergeCell ref="A26:D26"/>
    <mergeCell ref="F21:J22"/>
    <mergeCell ref="F23:J24"/>
    <mergeCell ref="A19:D19"/>
    <mergeCell ref="F19:J20"/>
    <mergeCell ref="F18:J18"/>
    <mergeCell ref="F17:J17"/>
    <mergeCell ref="A18:D18"/>
    <mergeCell ref="F63:J66"/>
    <mergeCell ref="F51:J51"/>
    <mergeCell ref="A43:D43"/>
    <mergeCell ref="A41:D41"/>
    <mergeCell ref="A48:D48"/>
    <mergeCell ref="A49:D49"/>
    <mergeCell ref="F48:J48"/>
    <mergeCell ref="F54:J54"/>
    <mergeCell ref="F58:J58"/>
    <mergeCell ref="F59:J60"/>
    <mergeCell ref="A51:D51"/>
    <mergeCell ref="F43:J43"/>
    <mergeCell ref="F44:J44"/>
    <mergeCell ref="F45:J45"/>
    <mergeCell ref="A27:D28"/>
    <mergeCell ref="A29:D29"/>
    <mergeCell ref="A30:D30"/>
    <mergeCell ref="A31:D31"/>
    <mergeCell ref="F31:J31"/>
    <mergeCell ref="F27:J28"/>
    <mergeCell ref="A34:D34"/>
    <mergeCell ref="A33:D33"/>
    <mergeCell ref="F37:J37"/>
    <mergeCell ref="F38:J38"/>
    <mergeCell ref="F40:J40"/>
  </mergeCells>
  <hyperlinks>
    <hyperlink ref="A67" r:id="rId1" xr:uid="{00000000-0004-0000-0000-000000000000}"/>
  </hyperlinks>
  <pageMargins left="0.23622047244094491" right="0.23622047244094491" top="0.15748031496062992" bottom="0.15748031496062992" header="0.31496062992125984" footer="0.31496062992125984"/>
  <pageSetup paperSize="9" scale="94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36"/>
  <sheetViews>
    <sheetView showGridLines="0" tabSelected="1" topLeftCell="A95" zoomScale="70" zoomScaleNormal="70" zoomScaleSheetLayoutView="70" zoomScalePageLayoutView="70" workbookViewId="0">
      <selection activeCell="AE12" sqref="AE12"/>
    </sheetView>
  </sheetViews>
  <sheetFormatPr defaultColWidth="8.85546875" defaultRowHeight="18"/>
  <cols>
    <col min="1" max="1" width="82" style="28" customWidth="1"/>
    <col min="2" max="2" width="74.5703125" style="28" customWidth="1"/>
    <col min="3" max="3" width="14.42578125" style="27" bestFit="1" customWidth="1"/>
    <col min="4" max="4" width="24.42578125" style="26" customWidth="1"/>
    <col min="5" max="5" width="28.140625" style="25" customWidth="1"/>
    <col min="6" max="6" width="27.42578125" style="24" hidden="1" customWidth="1"/>
    <col min="7" max="7" width="13.85546875" style="22" hidden="1" customWidth="1"/>
    <col min="8" max="8" width="8.85546875" style="22" hidden="1" customWidth="1"/>
    <col min="9" max="9" width="16.28515625" style="22" hidden="1" customWidth="1"/>
    <col min="10" max="10" width="9.140625" style="22" hidden="1" customWidth="1"/>
    <col min="11" max="11" width="14.42578125" style="22" hidden="1" customWidth="1"/>
    <col min="12" max="16" width="9.140625" style="22" hidden="1" customWidth="1"/>
    <col min="17" max="17" width="17.5703125" style="22" hidden="1" customWidth="1"/>
    <col min="18" max="18" width="14.140625" style="266" hidden="1" customWidth="1"/>
    <col min="19" max="19" width="13.42578125" style="23" hidden="1" customWidth="1"/>
    <col min="20" max="27" width="8.85546875" style="22" hidden="1" customWidth="1"/>
    <col min="28" max="32" width="8.85546875" style="22" customWidth="1"/>
    <col min="33" max="16384" width="8.85546875" style="22"/>
  </cols>
  <sheetData>
    <row r="1" spans="1:40" ht="67.5" customHeight="1" thickBot="1">
      <c r="A1" s="327" t="s">
        <v>97</v>
      </c>
      <c r="B1" s="328"/>
      <c r="C1" s="328"/>
      <c r="D1" s="328"/>
      <c r="E1" s="329"/>
    </row>
    <row r="2" spans="1:40" ht="18.600000000000001" thickBot="1">
      <c r="A2" s="129"/>
      <c r="B2" s="127"/>
      <c r="C2" s="128"/>
      <c r="D2" s="127"/>
      <c r="E2" s="126"/>
      <c r="F2" s="22"/>
    </row>
    <row r="3" spans="1:40" ht="21.75" customHeight="1">
      <c r="A3" s="125" t="s">
        <v>98</v>
      </c>
      <c r="B3" s="124"/>
      <c r="D3" s="33"/>
      <c r="E3" s="119"/>
      <c r="F3" s="22"/>
    </row>
    <row r="4" spans="1:40" ht="23.25" customHeight="1">
      <c r="A4" s="123" t="s">
        <v>99</v>
      </c>
      <c r="B4" s="122"/>
      <c r="D4" s="33"/>
      <c r="E4" s="119"/>
      <c r="F4" s="22"/>
    </row>
    <row r="5" spans="1:40" ht="21" customHeight="1">
      <c r="A5" s="121" t="s">
        <v>100</v>
      </c>
      <c r="B5" s="114"/>
      <c r="D5" s="120"/>
      <c r="E5" s="119"/>
      <c r="F5" s="22"/>
    </row>
    <row r="6" spans="1:40" ht="24.95">
      <c r="A6" s="174" t="s">
        <v>101</v>
      </c>
      <c r="B6" s="118"/>
      <c r="D6" s="117"/>
      <c r="E6" s="116"/>
    </row>
    <row r="7" spans="1:40">
      <c r="A7" s="115" t="s">
        <v>102</v>
      </c>
      <c r="B7" s="114"/>
      <c r="E7" s="113"/>
    </row>
    <row r="8" spans="1:40" ht="18.600000000000001" thickBot="1">
      <c r="A8" s="112"/>
      <c r="B8" s="111"/>
      <c r="C8" s="110"/>
      <c r="D8" s="109"/>
      <c r="E8" s="108"/>
      <c r="O8" s="22" t="s">
        <v>103</v>
      </c>
      <c r="P8" s="22" t="s">
        <v>104</v>
      </c>
    </row>
    <row r="9" spans="1:40" s="96" customFormat="1" ht="18.75" customHeight="1">
      <c r="A9" s="107"/>
      <c r="B9" s="106"/>
      <c r="C9" s="178" t="s">
        <v>105</v>
      </c>
      <c r="D9" s="179" t="s">
        <v>106</v>
      </c>
      <c r="E9" s="180" t="s">
        <v>107</v>
      </c>
      <c r="F9" s="105"/>
      <c r="L9" s="103"/>
      <c r="M9" s="103"/>
      <c r="N9" s="103"/>
      <c r="O9" s="96" t="s">
        <v>108</v>
      </c>
      <c r="P9" s="104" t="s">
        <v>108</v>
      </c>
      <c r="Q9" s="103"/>
      <c r="R9" s="267"/>
      <c r="S9" s="102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</row>
    <row r="10" spans="1:40" s="29" customFormat="1" ht="52.5" customHeight="1">
      <c r="A10" s="282" t="s">
        <v>109</v>
      </c>
      <c r="B10" s="282" t="s">
        <v>110</v>
      </c>
      <c r="C10" s="286"/>
      <c r="D10" s="283">
        <v>196900</v>
      </c>
      <c r="E10" s="284">
        <f>IF(C10="x",D10,0)</f>
        <v>0</v>
      </c>
      <c r="F10" s="30"/>
      <c r="G10" s="97"/>
      <c r="L10" s="94"/>
      <c r="M10" s="94"/>
      <c r="N10" s="94"/>
      <c r="O10" s="96"/>
      <c r="P10" s="93">
        <v>1</v>
      </c>
      <c r="Q10" s="94"/>
      <c r="R10" s="268"/>
      <c r="S10" s="95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</row>
    <row r="11" spans="1:40" s="29" customFormat="1" ht="71.099999999999994" customHeight="1">
      <c r="A11" s="282" t="s">
        <v>111</v>
      </c>
      <c r="B11" s="282" t="s">
        <v>112</v>
      </c>
      <c r="C11" s="286"/>
      <c r="D11" s="283">
        <v>224500</v>
      </c>
      <c r="E11" s="284">
        <f t="shared" ref="E11:E12" si="0">IF(C11="x",D11,0)</f>
        <v>0</v>
      </c>
      <c r="F11" s="30"/>
      <c r="G11" s="97"/>
      <c r="L11" s="94"/>
      <c r="M11" s="94"/>
      <c r="N11" s="94"/>
      <c r="O11" s="96"/>
      <c r="P11" s="93"/>
      <c r="Q11" s="94"/>
      <c r="R11" s="268"/>
      <c r="S11" s="95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</row>
    <row r="12" spans="1:40" s="29" customFormat="1" ht="84.6" customHeight="1">
      <c r="A12" s="282" t="s">
        <v>113</v>
      </c>
      <c r="B12" s="336" t="s">
        <v>114</v>
      </c>
      <c r="C12" s="286"/>
      <c r="D12" s="283">
        <v>260700</v>
      </c>
      <c r="E12" s="284">
        <f t="shared" si="0"/>
        <v>0</v>
      </c>
      <c r="F12" s="30"/>
      <c r="G12" s="97"/>
      <c r="L12" s="94"/>
      <c r="M12" s="94"/>
      <c r="N12" s="94"/>
      <c r="O12" s="96"/>
      <c r="P12" s="93"/>
      <c r="Q12" s="94"/>
      <c r="R12" s="268"/>
      <c r="S12" s="95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</row>
    <row r="13" spans="1:40" s="29" customFormat="1" ht="27" customHeight="1">
      <c r="A13" s="227" t="s">
        <v>115</v>
      </c>
      <c r="B13" s="228" t="s">
        <v>116</v>
      </c>
      <c r="C13" s="177"/>
      <c r="D13" s="281"/>
      <c r="E13" s="131"/>
      <c r="F13" s="30"/>
      <c r="G13" s="97"/>
      <c r="L13" s="94"/>
      <c r="M13" s="94"/>
      <c r="N13" s="94"/>
      <c r="O13" s="96"/>
      <c r="P13" s="93"/>
      <c r="Q13" s="94"/>
      <c r="R13" s="268"/>
      <c r="S13" s="95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</row>
    <row r="14" spans="1:40" s="29" customFormat="1" ht="27" customHeight="1">
      <c r="A14" s="16" t="s">
        <v>117</v>
      </c>
      <c r="B14" s="153" t="s">
        <v>118</v>
      </c>
      <c r="C14" s="241"/>
      <c r="D14" s="85">
        <v>5400</v>
      </c>
      <c r="E14" s="100">
        <f t="shared" ref="E14:E21" si="1">IF(C14="x",D14,0)</f>
        <v>0</v>
      </c>
      <c r="F14" s="30"/>
      <c r="G14" s="97"/>
      <c r="L14" s="94"/>
      <c r="M14" s="94"/>
      <c r="N14" s="94"/>
      <c r="O14" s="96"/>
      <c r="P14" s="93"/>
      <c r="Q14" s="193"/>
      <c r="R14" s="268"/>
      <c r="S14" s="95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</row>
    <row r="15" spans="1:40" s="29" customFormat="1" ht="48" customHeight="1">
      <c r="A15" s="17" t="s">
        <v>119</v>
      </c>
      <c r="B15" s="152" t="s">
        <v>120</v>
      </c>
      <c r="C15" s="241"/>
      <c r="D15" s="85">
        <v>900</v>
      </c>
      <c r="E15" s="100">
        <f>IF(C15="x",D15,0)</f>
        <v>0</v>
      </c>
      <c r="F15" s="30"/>
      <c r="G15" s="97"/>
      <c r="L15" s="94"/>
      <c r="M15" s="94"/>
      <c r="N15" s="94"/>
      <c r="O15" s="96"/>
      <c r="P15" s="93"/>
      <c r="Q15" s="193"/>
      <c r="R15" s="268"/>
      <c r="S15" s="95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</row>
    <row r="16" spans="1:40" s="29" customFormat="1" ht="43.5" customHeight="1">
      <c r="A16" s="222" t="s">
        <v>121</v>
      </c>
      <c r="B16" s="223" t="s">
        <v>122</v>
      </c>
      <c r="C16" s="242"/>
      <c r="D16" s="85">
        <v>1670</v>
      </c>
      <c r="E16" s="207">
        <f>IF(C16="x",D16,0)</f>
        <v>0</v>
      </c>
      <c r="F16" s="30"/>
      <c r="G16" s="97"/>
      <c r="L16" s="94"/>
      <c r="M16" s="94"/>
      <c r="N16" s="94"/>
      <c r="O16" s="96"/>
      <c r="P16" s="93"/>
      <c r="Q16" s="193"/>
      <c r="R16" s="268"/>
      <c r="S16" s="95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</row>
    <row r="17" spans="1:40" s="29" customFormat="1" ht="27" customHeight="1">
      <c r="A17" s="16" t="s">
        <v>123</v>
      </c>
      <c r="B17" s="153" t="s">
        <v>124</v>
      </c>
      <c r="C17" s="241"/>
      <c r="D17" s="85">
        <v>3390</v>
      </c>
      <c r="E17" s="100">
        <f t="shared" si="1"/>
        <v>0</v>
      </c>
      <c r="F17" s="30"/>
      <c r="G17" s="97"/>
      <c r="L17" s="94"/>
      <c r="M17" s="94"/>
      <c r="N17" s="94"/>
      <c r="O17" s="96"/>
      <c r="P17" s="93"/>
      <c r="Q17" s="193"/>
      <c r="R17" s="268"/>
      <c r="S17" s="95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</row>
    <row r="18" spans="1:40" s="29" customFormat="1" ht="27" customHeight="1">
      <c r="A18" s="151" t="s">
        <v>125</v>
      </c>
      <c r="B18" s="152" t="s">
        <v>126</v>
      </c>
      <c r="C18" s="241"/>
      <c r="D18" s="85">
        <v>1280</v>
      </c>
      <c r="E18" s="100">
        <f t="shared" si="1"/>
        <v>0</v>
      </c>
      <c r="F18" s="30"/>
      <c r="G18" s="97"/>
      <c r="L18" s="94"/>
      <c r="M18" s="94"/>
      <c r="N18" s="94"/>
      <c r="O18" s="96"/>
      <c r="P18" s="93"/>
      <c r="Q18" s="193"/>
      <c r="R18" s="268"/>
      <c r="S18" s="95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</row>
    <row r="19" spans="1:40" s="29" customFormat="1" ht="27" customHeight="1">
      <c r="A19" s="16" t="s">
        <v>127</v>
      </c>
      <c r="B19" s="153" t="s">
        <v>128</v>
      </c>
      <c r="C19" s="241"/>
      <c r="D19" s="154">
        <v>480</v>
      </c>
      <c r="E19" s="100">
        <f t="shared" si="1"/>
        <v>0</v>
      </c>
      <c r="F19" s="30"/>
      <c r="G19" s="97"/>
      <c r="L19" s="94"/>
      <c r="M19" s="94"/>
      <c r="N19" s="94"/>
      <c r="O19" s="96"/>
      <c r="P19" s="93"/>
      <c r="Q19" s="193"/>
      <c r="R19" s="268"/>
      <c r="S19" s="95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</row>
    <row r="20" spans="1:40" s="29" customFormat="1" ht="27" customHeight="1">
      <c r="A20" s="16" t="s">
        <v>129</v>
      </c>
      <c r="B20" s="153" t="s">
        <v>130</v>
      </c>
      <c r="C20" s="241"/>
      <c r="D20" s="85">
        <v>110</v>
      </c>
      <c r="E20" s="100">
        <f t="shared" si="1"/>
        <v>0</v>
      </c>
      <c r="F20" s="30"/>
      <c r="G20" s="97"/>
      <c r="L20" s="94"/>
      <c r="M20" s="94"/>
      <c r="N20" s="94"/>
      <c r="O20" s="96"/>
      <c r="P20" s="93"/>
      <c r="Q20" s="193"/>
      <c r="R20" s="268"/>
      <c r="S20" s="95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</row>
    <row r="21" spans="1:40" s="29" customFormat="1" ht="27" customHeight="1">
      <c r="A21" s="16" t="s">
        <v>131</v>
      </c>
      <c r="B21" s="153" t="s">
        <v>131</v>
      </c>
      <c r="C21" s="241"/>
      <c r="D21" s="52">
        <v>4010</v>
      </c>
      <c r="E21" s="100">
        <f t="shared" si="1"/>
        <v>0</v>
      </c>
      <c r="F21" s="30"/>
      <c r="G21" s="97"/>
      <c r="L21" s="94"/>
      <c r="M21" s="94"/>
      <c r="N21" s="94"/>
      <c r="O21" s="96"/>
      <c r="P21" s="93"/>
      <c r="Q21" s="193"/>
      <c r="R21" s="268"/>
      <c r="S21" s="95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</row>
    <row r="22" spans="1:40" s="29" customFormat="1" ht="27" customHeight="1" thickBot="1">
      <c r="A22" s="53" t="s">
        <v>132</v>
      </c>
      <c r="B22" s="192" t="s">
        <v>133</v>
      </c>
      <c r="C22" s="241"/>
      <c r="D22" s="287">
        <v>360</v>
      </c>
      <c r="E22" s="48">
        <f>IF(C22="x",D22,IF(C22=1,D22,IF(C22=2,D22*2,0)))</f>
        <v>0</v>
      </c>
      <c r="F22" s="30"/>
      <c r="G22" s="97"/>
      <c r="L22" s="94"/>
      <c r="M22" s="94"/>
      <c r="N22" s="94"/>
      <c r="O22" s="96"/>
      <c r="P22" s="93"/>
      <c r="Q22" s="193"/>
      <c r="R22" s="268"/>
      <c r="S22" s="95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</row>
    <row r="23" spans="1:40" s="29" customFormat="1" ht="27" customHeight="1">
      <c r="A23" s="330" t="s">
        <v>134</v>
      </c>
      <c r="B23" s="331"/>
      <c r="C23" s="332"/>
      <c r="D23" s="99">
        <f>SUM(D14:D22)</f>
        <v>17600</v>
      </c>
      <c r="E23" s="98">
        <f>IF(C23="x",0,SUM(E14:P22))</f>
        <v>0</v>
      </c>
      <c r="F23" s="30"/>
      <c r="G23" s="97"/>
      <c r="L23" s="94"/>
      <c r="M23" s="94"/>
      <c r="N23" s="94"/>
      <c r="O23" s="96"/>
      <c r="P23" s="93"/>
      <c r="Q23" s="193"/>
      <c r="R23" s="268"/>
      <c r="S23" s="95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</row>
    <row r="24" spans="1:40" s="29" customFormat="1" ht="27" customHeight="1" thickBot="1">
      <c r="A24" s="334" t="s">
        <v>135</v>
      </c>
      <c r="B24" s="335"/>
      <c r="C24" s="333"/>
      <c r="D24" s="209">
        <f>D23-D23*0.05</f>
        <v>16720</v>
      </c>
      <c r="E24" s="210">
        <f>IF(C23="x",D23*0.95,0)</f>
        <v>0</v>
      </c>
      <c r="F24" s="30"/>
      <c r="G24" s="97"/>
      <c r="L24" s="94"/>
      <c r="M24" s="94"/>
      <c r="N24" s="94"/>
      <c r="O24" s="96"/>
      <c r="P24" s="93"/>
      <c r="Q24" s="193"/>
      <c r="R24" s="268"/>
      <c r="S24" s="95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</row>
    <row r="25" spans="1:40" s="29" customFormat="1" ht="27" customHeight="1">
      <c r="A25" s="211" t="s">
        <v>136</v>
      </c>
      <c r="B25" s="212" t="s">
        <v>137</v>
      </c>
      <c r="C25" s="213"/>
      <c r="D25" s="214"/>
      <c r="E25" s="215"/>
      <c r="F25" s="30"/>
      <c r="L25" s="91"/>
      <c r="M25" s="91"/>
      <c r="N25" s="91"/>
      <c r="O25" s="91"/>
      <c r="P25" s="93">
        <v>2</v>
      </c>
      <c r="Q25" s="193"/>
      <c r="R25" s="269"/>
      <c r="S25" s="92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0"/>
      <c r="AK25" s="90"/>
      <c r="AL25" s="90"/>
      <c r="AM25" s="90"/>
      <c r="AN25" s="90"/>
    </row>
    <row r="26" spans="1:40" s="54" customFormat="1" ht="24.95" customHeight="1">
      <c r="A26" s="16" t="s">
        <v>138</v>
      </c>
      <c r="B26" s="88" t="s">
        <v>139</v>
      </c>
      <c r="C26" s="241"/>
      <c r="D26" s="85">
        <v>15000</v>
      </c>
      <c r="E26" s="79">
        <f t="shared" ref="E26:E39" si="2">IF(C26="x",D26,0)</f>
        <v>0</v>
      </c>
      <c r="F26" s="54" t="e">
        <f>OR(#REF!="x",C26="x",)</f>
        <v>#REF!</v>
      </c>
      <c r="G26" s="87"/>
      <c r="L26" s="89"/>
      <c r="M26" s="89"/>
      <c r="N26" s="89"/>
      <c r="O26" s="89"/>
      <c r="P26" s="86">
        <v>3</v>
      </c>
      <c r="Q26" s="193"/>
      <c r="R26" s="270"/>
      <c r="S26" s="3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</row>
    <row r="27" spans="1:40" s="54" customFormat="1" ht="24.95" customHeight="1">
      <c r="A27" s="16" t="s">
        <v>140</v>
      </c>
      <c r="B27" s="88" t="s">
        <v>141</v>
      </c>
      <c r="C27" s="241"/>
      <c r="D27" s="85">
        <v>18000</v>
      </c>
      <c r="E27" s="79">
        <f t="shared" si="2"/>
        <v>0</v>
      </c>
      <c r="F27" s="54" t="e">
        <f>OR(#REF!="x",C27="x",)</f>
        <v>#REF!</v>
      </c>
      <c r="G27" s="87"/>
      <c r="P27" s="86">
        <v>4</v>
      </c>
      <c r="Q27" s="193"/>
      <c r="R27" s="271"/>
      <c r="S27" s="39"/>
    </row>
    <row r="28" spans="1:40" s="54" customFormat="1" ht="24.95" customHeight="1">
      <c r="A28" s="19" t="s">
        <v>142</v>
      </c>
      <c r="B28" s="84" t="s">
        <v>143</v>
      </c>
      <c r="C28" s="241"/>
      <c r="D28" s="56">
        <v>45000</v>
      </c>
      <c r="E28" s="79">
        <f t="shared" si="2"/>
        <v>0</v>
      </c>
      <c r="G28" s="87"/>
      <c r="P28" s="86"/>
      <c r="Q28" s="193"/>
      <c r="R28" s="271"/>
      <c r="S28" s="39"/>
    </row>
    <row r="29" spans="1:40" s="54" customFormat="1" ht="39.6" customHeight="1">
      <c r="A29" s="19" t="s">
        <v>144</v>
      </c>
      <c r="B29" s="84" t="s">
        <v>145</v>
      </c>
      <c r="C29" s="241"/>
      <c r="D29" s="56">
        <v>60300</v>
      </c>
      <c r="E29" s="79">
        <f t="shared" si="2"/>
        <v>0</v>
      </c>
      <c r="F29" s="54" t="e">
        <f>OR(#REF!="x",C29="x",)</f>
        <v>#REF!</v>
      </c>
      <c r="G29" s="87"/>
      <c r="P29" s="86">
        <v>5</v>
      </c>
      <c r="Q29" s="193"/>
      <c r="R29" s="271"/>
      <c r="S29" s="39"/>
    </row>
    <row r="30" spans="1:40" s="54" customFormat="1" ht="44.45" customHeight="1">
      <c r="A30" s="296" t="s">
        <v>146</v>
      </c>
      <c r="B30" s="297" t="s">
        <v>147</v>
      </c>
      <c r="C30" s="243"/>
      <c r="D30" s="191">
        <v>68300</v>
      </c>
      <c r="E30" s="79">
        <f t="shared" si="2"/>
        <v>0</v>
      </c>
      <c r="G30" s="87"/>
      <c r="P30" s="86"/>
      <c r="Q30" s="193"/>
      <c r="R30" s="271"/>
      <c r="S30" s="39"/>
    </row>
    <row r="31" spans="1:40" s="54" customFormat="1" ht="82.5" customHeight="1">
      <c r="A31" s="295" t="s">
        <v>148</v>
      </c>
      <c r="B31" s="298" t="s">
        <v>149</v>
      </c>
      <c r="C31" s="243"/>
      <c r="D31" s="285">
        <v>47820</v>
      </c>
      <c r="E31" s="79">
        <f t="shared" si="2"/>
        <v>0</v>
      </c>
      <c r="G31" s="87"/>
      <c r="P31" s="86"/>
      <c r="Q31" s="193"/>
      <c r="R31" s="271"/>
      <c r="S31" s="39"/>
    </row>
    <row r="32" spans="1:40" s="54" customFormat="1" ht="44.45" customHeight="1">
      <c r="A32" s="233" t="s">
        <v>150</v>
      </c>
      <c r="B32" s="20" t="s">
        <v>151</v>
      </c>
      <c r="C32" s="243"/>
      <c r="D32" s="56">
        <v>4790</v>
      </c>
      <c r="E32" s="79">
        <f t="shared" si="2"/>
        <v>0</v>
      </c>
      <c r="G32" s="87"/>
      <c r="P32" s="86"/>
      <c r="Q32" s="193"/>
      <c r="R32" s="271"/>
      <c r="S32" s="39"/>
    </row>
    <row r="33" spans="1:19" s="54" customFormat="1" ht="43.5" customHeight="1">
      <c r="A33" s="19" t="s">
        <v>152</v>
      </c>
      <c r="B33" s="20" t="s">
        <v>153</v>
      </c>
      <c r="C33" s="241"/>
      <c r="D33" s="85">
        <v>1460</v>
      </c>
      <c r="E33" s="79">
        <f t="shared" si="2"/>
        <v>0</v>
      </c>
      <c r="G33" s="87"/>
      <c r="P33" s="86"/>
      <c r="Q33" s="193"/>
      <c r="R33" s="271"/>
      <c r="S33" s="39"/>
    </row>
    <row r="34" spans="1:19" s="54" customFormat="1" ht="81" customHeight="1">
      <c r="A34" s="19" t="s">
        <v>154</v>
      </c>
      <c r="B34" s="20" t="s">
        <v>155</v>
      </c>
      <c r="C34" s="241"/>
      <c r="D34" s="288">
        <v>2900</v>
      </c>
      <c r="E34" s="275">
        <f t="shared" si="2"/>
        <v>0</v>
      </c>
      <c r="F34" s="265"/>
      <c r="G34" s="87"/>
      <c r="P34" s="86"/>
      <c r="Q34" s="193"/>
      <c r="R34" s="271"/>
      <c r="S34" s="39"/>
    </row>
    <row r="35" spans="1:19" s="54" customFormat="1" ht="39" customHeight="1">
      <c r="A35" s="16" t="s">
        <v>156</v>
      </c>
      <c r="B35" s="17" t="s">
        <v>157</v>
      </c>
      <c r="C35" s="243"/>
      <c r="D35" s="85">
        <v>5200</v>
      </c>
      <c r="E35" s="79">
        <f t="shared" si="2"/>
        <v>0</v>
      </c>
      <c r="Q35" s="193"/>
      <c r="R35" s="271"/>
      <c r="S35" s="39"/>
    </row>
    <row r="36" spans="1:19" s="54" customFormat="1" ht="36">
      <c r="A36" s="16" t="s">
        <v>158</v>
      </c>
      <c r="B36" s="17" t="s">
        <v>159</v>
      </c>
      <c r="C36" s="243"/>
      <c r="D36" s="56">
        <v>5900</v>
      </c>
      <c r="E36" s="79">
        <f t="shared" si="2"/>
        <v>0</v>
      </c>
      <c r="Q36" s="193"/>
      <c r="R36" s="271"/>
      <c r="S36" s="39"/>
    </row>
    <row r="37" spans="1:19" s="54" customFormat="1" ht="41.25" customHeight="1">
      <c r="A37" s="83" t="s">
        <v>160</v>
      </c>
      <c r="B37" s="20" t="s">
        <v>161</v>
      </c>
      <c r="C37" s="241"/>
      <c r="D37" s="56">
        <v>3700</v>
      </c>
      <c r="E37" s="79">
        <f t="shared" si="2"/>
        <v>0</v>
      </c>
      <c r="F37" s="54" t="e">
        <f>OR(#REF!="x",C37="x",)</f>
        <v>#REF!</v>
      </c>
      <c r="Q37" s="193"/>
      <c r="R37" s="271"/>
      <c r="S37" s="39"/>
    </row>
    <row r="38" spans="1:19" s="54" customFormat="1" ht="43.5" customHeight="1">
      <c r="A38" s="83" t="s">
        <v>162</v>
      </c>
      <c r="B38" s="84" t="s">
        <v>163</v>
      </c>
      <c r="C38" s="241"/>
      <c r="D38" s="56">
        <v>6100</v>
      </c>
      <c r="E38" s="79">
        <f t="shared" si="2"/>
        <v>0</v>
      </c>
      <c r="Q38" s="193"/>
      <c r="R38" s="271"/>
      <c r="S38" s="39"/>
    </row>
    <row r="39" spans="1:19" s="54" customFormat="1" ht="41.25" customHeight="1">
      <c r="A39" s="83" t="s">
        <v>164</v>
      </c>
      <c r="B39" s="20" t="s">
        <v>165</v>
      </c>
      <c r="C39" s="241"/>
      <c r="D39" s="289">
        <v>15870</v>
      </c>
      <c r="E39" s="275">
        <f t="shared" si="2"/>
        <v>0</v>
      </c>
      <c r="F39" s="265"/>
      <c r="Q39" s="193"/>
      <c r="R39" s="271"/>
      <c r="S39" s="39"/>
    </row>
    <row r="40" spans="1:19" s="29" customFormat="1" ht="25.5" customHeight="1">
      <c r="A40" s="70" t="s">
        <v>166</v>
      </c>
      <c r="B40" s="69" t="s">
        <v>167</v>
      </c>
      <c r="C40" s="177"/>
      <c r="D40" s="132"/>
      <c r="E40" s="133"/>
      <c r="Q40" s="193"/>
      <c r="R40" s="272"/>
      <c r="S40" s="39"/>
    </row>
    <row r="41" spans="1:19" s="54" customFormat="1" ht="24" customHeight="1">
      <c r="A41" s="82" t="s">
        <v>168</v>
      </c>
      <c r="B41" s="17" t="s">
        <v>169</v>
      </c>
      <c r="C41" s="244"/>
      <c r="D41" s="78">
        <v>4780</v>
      </c>
      <c r="E41" s="79">
        <f t="shared" ref="E41:E51" si="3">IF(C41="x",D41,0)</f>
        <v>0</v>
      </c>
      <c r="F41" s="54" t="b">
        <f>OR(C41="x",C41="x",)</f>
        <v>0</v>
      </c>
      <c r="Q41" s="193"/>
      <c r="R41" s="271"/>
      <c r="S41" s="39"/>
    </row>
    <row r="42" spans="1:19" s="54" customFormat="1" ht="39.75" customHeight="1">
      <c r="A42" s="20" t="s">
        <v>170</v>
      </c>
      <c r="B42" s="20" t="s">
        <v>171</v>
      </c>
      <c r="C42" s="241"/>
      <c r="D42" s="78">
        <v>0</v>
      </c>
      <c r="E42" s="275">
        <f t="shared" si="3"/>
        <v>0</v>
      </c>
      <c r="F42" s="265"/>
      <c r="Q42" s="193"/>
      <c r="R42" s="271"/>
      <c r="S42" s="39"/>
    </row>
    <row r="43" spans="1:19" s="54" customFormat="1" ht="24" customHeight="1">
      <c r="A43" s="16" t="s">
        <v>172</v>
      </c>
      <c r="B43" s="17" t="s">
        <v>173</v>
      </c>
      <c r="C43" s="245"/>
      <c r="D43" s="81">
        <v>6000</v>
      </c>
      <c r="E43" s="79">
        <f t="shared" si="3"/>
        <v>0</v>
      </c>
      <c r="Q43" s="193"/>
      <c r="R43" s="271"/>
      <c r="S43" s="39"/>
    </row>
    <row r="44" spans="1:19" s="54" customFormat="1" ht="45" customHeight="1">
      <c r="A44" s="16" t="s">
        <v>174</v>
      </c>
      <c r="B44" s="17" t="s">
        <v>175</v>
      </c>
      <c r="C44" s="245"/>
      <c r="D44" s="81">
        <v>5300</v>
      </c>
      <c r="E44" s="79">
        <f t="shared" si="3"/>
        <v>0</v>
      </c>
      <c r="Q44" s="193"/>
      <c r="R44" s="271"/>
      <c r="S44" s="39"/>
    </row>
    <row r="45" spans="1:19" s="54" customFormat="1" ht="27.75" customHeight="1">
      <c r="A45" s="16" t="s">
        <v>176</v>
      </c>
      <c r="B45" s="17" t="s">
        <v>177</v>
      </c>
      <c r="C45" s="245"/>
      <c r="D45" s="81">
        <v>4200</v>
      </c>
      <c r="E45" s="79">
        <f t="shared" si="3"/>
        <v>0</v>
      </c>
      <c r="Q45" s="193"/>
      <c r="R45" s="271"/>
      <c r="S45" s="39"/>
    </row>
    <row r="46" spans="1:19" s="54" customFormat="1" ht="27" customHeight="1">
      <c r="A46" s="16" t="s">
        <v>178</v>
      </c>
      <c r="B46" s="17" t="s">
        <v>179</v>
      </c>
      <c r="C46" s="245"/>
      <c r="D46" s="81">
        <v>1400</v>
      </c>
      <c r="E46" s="79">
        <f t="shared" si="3"/>
        <v>0</v>
      </c>
      <c r="Q46" s="193"/>
      <c r="R46" s="271"/>
      <c r="S46" s="39"/>
    </row>
    <row r="47" spans="1:19" s="54" customFormat="1" ht="24" customHeight="1">
      <c r="A47" s="16" t="s">
        <v>180</v>
      </c>
      <c r="B47" s="17" t="s">
        <v>181</v>
      </c>
      <c r="C47" s="245"/>
      <c r="D47" s="80">
        <v>150</v>
      </c>
      <c r="E47" s="79">
        <f t="shared" si="3"/>
        <v>0</v>
      </c>
      <c r="Q47" s="193"/>
      <c r="R47" s="271"/>
      <c r="S47" s="39"/>
    </row>
    <row r="48" spans="1:19" s="54" customFormat="1" ht="25.5" customHeight="1">
      <c r="A48" s="16" t="s">
        <v>182</v>
      </c>
      <c r="B48" s="17" t="s">
        <v>183</v>
      </c>
      <c r="C48" s="245"/>
      <c r="D48" s="78">
        <v>1500</v>
      </c>
      <c r="E48" s="79">
        <f t="shared" si="3"/>
        <v>0</v>
      </c>
      <c r="Q48" s="193"/>
      <c r="R48" s="271"/>
      <c r="S48" s="39"/>
    </row>
    <row r="49" spans="1:34" s="54" customFormat="1" ht="27" customHeight="1">
      <c r="A49" s="16" t="s">
        <v>184</v>
      </c>
      <c r="B49" s="17" t="s">
        <v>185</v>
      </c>
      <c r="C49" s="245"/>
      <c r="D49" s="290">
        <v>1100</v>
      </c>
      <c r="E49" s="79">
        <f t="shared" si="3"/>
        <v>0</v>
      </c>
      <c r="Q49" s="193"/>
      <c r="R49" s="271"/>
      <c r="S49" s="39"/>
    </row>
    <row r="50" spans="1:34" s="54" customFormat="1" ht="28.5" customHeight="1">
      <c r="A50" s="16" t="s">
        <v>186</v>
      </c>
      <c r="B50" s="17" t="s">
        <v>187</v>
      </c>
      <c r="C50" s="242"/>
      <c r="D50" s="56">
        <v>670</v>
      </c>
      <c r="E50" s="55">
        <f t="shared" si="3"/>
        <v>0</v>
      </c>
      <c r="Q50" s="193"/>
      <c r="R50" s="271"/>
      <c r="S50" s="39"/>
    </row>
    <row r="51" spans="1:34" s="54" customFormat="1" ht="43.5" customHeight="1">
      <c r="A51" s="16" t="s">
        <v>188</v>
      </c>
      <c r="B51" s="17" t="s">
        <v>189</v>
      </c>
      <c r="C51" s="246"/>
      <c r="D51" s="56">
        <v>2500</v>
      </c>
      <c r="E51" s="64">
        <f t="shared" si="3"/>
        <v>0</v>
      </c>
      <c r="Q51" s="193"/>
      <c r="R51" s="271"/>
      <c r="S51" s="39"/>
      <c r="AD51" s="77"/>
      <c r="AE51" s="77"/>
      <c r="AF51" s="76"/>
      <c r="AG51" s="75"/>
      <c r="AH51" s="74"/>
    </row>
    <row r="52" spans="1:34" s="54" customFormat="1" ht="26.25" customHeight="1">
      <c r="A52" s="70" t="s">
        <v>190</v>
      </c>
      <c r="B52" s="69" t="s">
        <v>191</v>
      </c>
      <c r="C52" s="177"/>
      <c r="D52" s="68"/>
      <c r="E52" s="67"/>
      <c r="Q52" s="193"/>
      <c r="R52" s="271"/>
      <c r="S52" s="39"/>
    </row>
    <row r="53" spans="1:34" s="54" customFormat="1" ht="68.45" customHeight="1">
      <c r="A53" s="73" t="s">
        <v>192</v>
      </c>
      <c r="B53" s="72" t="s">
        <v>193</v>
      </c>
      <c r="C53" s="246"/>
      <c r="D53" s="291">
        <v>3870</v>
      </c>
      <c r="E53" s="55">
        <f>IF(C53="x",D53,0)</f>
        <v>0</v>
      </c>
      <c r="Q53" s="193"/>
      <c r="R53" s="271"/>
      <c r="S53" s="39"/>
    </row>
    <row r="54" spans="1:34" s="54" customFormat="1" ht="36.75" customHeight="1">
      <c r="A54" s="73" t="s">
        <v>194</v>
      </c>
      <c r="B54" s="72" t="s">
        <v>195</v>
      </c>
      <c r="C54" s="293"/>
      <c r="D54" s="294">
        <v>1280</v>
      </c>
      <c r="E54" s="64">
        <v>0</v>
      </c>
      <c r="Q54" s="193"/>
      <c r="R54" s="271" t="s">
        <v>196</v>
      </c>
      <c r="S54" s="39"/>
    </row>
    <row r="55" spans="1:34" s="54" customFormat="1" ht="40.5" customHeight="1">
      <c r="A55" s="19" t="s">
        <v>197</v>
      </c>
      <c r="B55" s="17" t="s">
        <v>198</v>
      </c>
      <c r="C55" s="245"/>
      <c r="D55" s="81">
        <v>1700</v>
      </c>
      <c r="E55" s="79">
        <f>IF(C55="x",D55,0)</f>
        <v>0</v>
      </c>
      <c r="Q55" s="193"/>
      <c r="R55" s="271"/>
      <c r="S55" s="39"/>
    </row>
    <row r="56" spans="1:34" s="54" customFormat="1" ht="26.25" customHeight="1">
      <c r="A56" s="73" t="s">
        <v>199</v>
      </c>
      <c r="B56" s="72" t="s">
        <v>200</v>
      </c>
      <c r="C56" s="246"/>
      <c r="D56" s="291">
        <v>4000</v>
      </c>
      <c r="E56" s="55">
        <f>IF(C56="x",D56,0)</f>
        <v>0</v>
      </c>
      <c r="Q56" s="193"/>
      <c r="R56" s="271"/>
      <c r="S56" s="39"/>
    </row>
    <row r="57" spans="1:34" s="54" customFormat="1" ht="24" customHeight="1">
      <c r="A57" s="70" t="s">
        <v>201</v>
      </c>
      <c r="B57" s="69" t="s">
        <v>202</v>
      </c>
      <c r="C57" s="201"/>
      <c r="D57" s="132"/>
      <c r="E57" s="133"/>
      <c r="F57" s="54" t="b">
        <f>OR(C57="x",C57="x",)</f>
        <v>0</v>
      </c>
      <c r="Q57" s="193"/>
      <c r="R57" s="271"/>
      <c r="S57" s="39"/>
    </row>
    <row r="58" spans="1:34" s="54" customFormat="1" ht="38.25" customHeight="1">
      <c r="A58" s="194" t="s">
        <v>203</v>
      </c>
      <c r="B58" s="199" t="s">
        <v>204</v>
      </c>
      <c r="C58" s="247"/>
      <c r="D58" s="80">
        <v>550</v>
      </c>
      <c r="E58" s="200">
        <f t="shared" ref="E58:E65" si="4">IF(C58="x",D58,0)</f>
        <v>0</v>
      </c>
      <c r="Q58" s="193"/>
      <c r="R58" s="271"/>
      <c r="S58" s="39"/>
    </row>
    <row r="59" spans="1:34" s="54" customFormat="1" ht="36.75" customHeight="1">
      <c r="A59" s="16" t="s">
        <v>205</v>
      </c>
      <c r="B59" s="20" t="s">
        <v>206</v>
      </c>
      <c r="C59" s="246"/>
      <c r="D59" s="56">
        <v>2090</v>
      </c>
      <c r="E59" s="55">
        <f t="shared" si="4"/>
        <v>0</v>
      </c>
      <c r="Q59" s="193"/>
      <c r="R59" s="271"/>
      <c r="S59" s="39"/>
    </row>
    <row r="60" spans="1:34" s="54" customFormat="1" ht="33.75" customHeight="1">
      <c r="A60" s="16" t="s">
        <v>207</v>
      </c>
      <c r="B60" s="20" t="s">
        <v>208</v>
      </c>
      <c r="C60" s="246"/>
      <c r="D60" s="56">
        <v>4000</v>
      </c>
      <c r="E60" s="55">
        <f t="shared" si="4"/>
        <v>0</v>
      </c>
      <c r="Q60" s="193"/>
      <c r="R60" s="271"/>
      <c r="S60" s="39"/>
    </row>
    <row r="61" spans="1:34" s="54" customFormat="1" ht="33.75" customHeight="1">
      <c r="A61" s="16" t="s">
        <v>209</v>
      </c>
      <c r="B61" s="20" t="s">
        <v>210</v>
      </c>
      <c r="C61" s="246"/>
      <c r="D61" s="80">
        <v>1300</v>
      </c>
      <c r="E61" s="55">
        <f t="shared" si="4"/>
        <v>0</v>
      </c>
      <c r="Q61" s="193"/>
      <c r="R61" s="271"/>
      <c r="S61" s="39"/>
    </row>
    <row r="62" spans="1:34" s="54" customFormat="1" ht="57.75" customHeight="1">
      <c r="A62" s="16" t="s">
        <v>211</v>
      </c>
      <c r="B62" s="20" t="s">
        <v>212</v>
      </c>
      <c r="C62" s="246"/>
      <c r="D62" s="56">
        <v>2500</v>
      </c>
      <c r="E62" s="55">
        <f t="shared" si="4"/>
        <v>0</v>
      </c>
      <c r="Q62" s="193"/>
      <c r="R62" s="271"/>
      <c r="S62" s="39"/>
    </row>
    <row r="63" spans="1:34" s="54" customFormat="1" ht="27.75" customHeight="1">
      <c r="A63" s="16" t="s">
        <v>213</v>
      </c>
      <c r="B63" s="20" t="s">
        <v>214</v>
      </c>
      <c r="C63" s="246"/>
      <c r="D63" s="191">
        <v>2500</v>
      </c>
      <c r="E63" s="55">
        <f t="shared" si="4"/>
        <v>0</v>
      </c>
      <c r="Q63" s="193"/>
      <c r="R63" s="271"/>
      <c r="S63" s="39"/>
    </row>
    <row r="64" spans="1:34" s="54" customFormat="1" ht="26.1" customHeight="1">
      <c r="A64" s="16" t="s">
        <v>215</v>
      </c>
      <c r="B64" s="20" t="s">
        <v>216</v>
      </c>
      <c r="C64" s="246"/>
      <c r="D64" s="56">
        <v>840</v>
      </c>
      <c r="E64" s="55">
        <f t="shared" si="4"/>
        <v>0</v>
      </c>
      <c r="Q64" s="193"/>
      <c r="R64" s="271"/>
      <c r="S64" s="39"/>
    </row>
    <row r="65" spans="1:25" s="54" customFormat="1" ht="26.1" customHeight="1">
      <c r="A65" s="16" t="s">
        <v>217</v>
      </c>
      <c r="B65" s="20" t="s">
        <v>218</v>
      </c>
      <c r="C65" s="246"/>
      <c r="D65" s="56">
        <v>840</v>
      </c>
      <c r="E65" s="55">
        <f t="shared" si="4"/>
        <v>0</v>
      </c>
      <c r="Q65" s="193"/>
      <c r="R65" s="271"/>
      <c r="S65" s="39"/>
    </row>
    <row r="66" spans="1:25" s="54" customFormat="1" ht="24" customHeight="1">
      <c r="A66" s="16" t="s">
        <v>219</v>
      </c>
      <c r="B66" s="17" t="s">
        <v>220</v>
      </c>
      <c r="C66" s="246"/>
      <c r="D66" s="56">
        <v>1880</v>
      </c>
      <c r="E66" s="55">
        <f>IF(C66="x",D66,0)</f>
        <v>0</v>
      </c>
      <c r="Q66" s="193"/>
      <c r="R66" s="271"/>
      <c r="S66" s="39"/>
    </row>
    <row r="67" spans="1:25" s="54" customFormat="1" ht="24" customHeight="1">
      <c r="A67" s="202" t="s">
        <v>221</v>
      </c>
      <c r="B67" s="203" t="s">
        <v>222</v>
      </c>
      <c r="C67" s="246"/>
      <c r="D67" s="71">
        <v>1880</v>
      </c>
      <c r="E67" s="61">
        <f>IF(C67="x",D67,0)</f>
        <v>0</v>
      </c>
      <c r="Q67" s="193"/>
      <c r="R67" s="271"/>
      <c r="S67" s="39"/>
    </row>
    <row r="68" spans="1:25" s="182" customFormat="1" ht="44.25" customHeight="1">
      <c r="A68" s="234" t="s">
        <v>223</v>
      </c>
      <c r="B68" s="235" t="s">
        <v>224</v>
      </c>
      <c r="C68" s="246"/>
      <c r="D68" s="71">
        <v>340</v>
      </c>
      <c r="E68" s="236">
        <f t="shared" ref="E68" si="5">IF(C68="x",D68,0)</f>
        <v>0</v>
      </c>
      <c r="F68" s="182" t="b">
        <f t="shared" ref="F68" si="6">OR(C68="x",C68="x",)</f>
        <v>0</v>
      </c>
      <c r="L68" s="237"/>
      <c r="R68" s="273"/>
    </row>
    <row r="69" spans="1:25" s="54" customFormat="1" ht="24" customHeight="1">
      <c r="A69" s="70" t="s">
        <v>225</v>
      </c>
      <c r="B69" s="69" t="s">
        <v>226</v>
      </c>
      <c r="C69" s="201"/>
      <c r="D69" s="132"/>
      <c r="E69" s="133"/>
      <c r="F69" s="54" t="b">
        <f>OR(C69="x",C69="x",)</f>
        <v>0</v>
      </c>
      <c r="Q69" s="193"/>
      <c r="R69" s="271"/>
      <c r="S69" s="39" t="s">
        <v>227</v>
      </c>
    </row>
    <row r="70" spans="1:25" s="54" customFormat="1" ht="57.75" customHeight="1">
      <c r="A70" s="218" t="s">
        <v>228</v>
      </c>
      <c r="B70" s="195" t="s">
        <v>229</v>
      </c>
      <c r="C70" s="247"/>
      <c r="D70" s="198" t="s">
        <v>230</v>
      </c>
      <c r="E70" s="196">
        <f>IF(C70="x",D70,0)</f>
        <v>0</v>
      </c>
      <c r="Q70" s="193"/>
      <c r="R70" s="271"/>
      <c r="S70" s="54" t="s">
        <v>231</v>
      </c>
      <c r="V70" s="54" t="s">
        <v>232</v>
      </c>
      <c r="Y70" s="54" t="s">
        <v>233</v>
      </c>
    </row>
    <row r="71" spans="1:25" s="54" customFormat="1" ht="56.25" customHeight="1">
      <c r="A71" s="219" t="s">
        <v>234</v>
      </c>
      <c r="B71" s="17" t="s">
        <v>235</v>
      </c>
      <c r="C71" s="246"/>
      <c r="D71" s="60" t="s">
        <v>230</v>
      </c>
      <c r="E71" s="55">
        <f>IF(C71="x",D71,0)</f>
        <v>0</v>
      </c>
      <c r="Q71" s="193"/>
      <c r="R71" s="271"/>
      <c r="S71" s="54" t="s">
        <v>236</v>
      </c>
      <c r="V71" s="54" t="s">
        <v>237</v>
      </c>
      <c r="Y71" s="54" t="s">
        <v>238</v>
      </c>
    </row>
    <row r="72" spans="1:25" s="54" customFormat="1" ht="60.75" customHeight="1">
      <c r="A72" s="219" t="s">
        <v>239</v>
      </c>
      <c r="B72" s="17" t="s">
        <v>240</v>
      </c>
      <c r="C72" s="246"/>
      <c r="D72" s="60" t="s">
        <v>230</v>
      </c>
      <c r="E72" s="55">
        <f>IF(C72="x",D72,0)</f>
        <v>0</v>
      </c>
      <c r="Q72" s="193"/>
      <c r="R72" s="271"/>
      <c r="S72" s="54" t="s">
        <v>241</v>
      </c>
      <c r="V72" s="54" t="s">
        <v>242</v>
      </c>
    </row>
    <row r="73" spans="1:25" s="54" customFormat="1" ht="36" customHeight="1">
      <c r="A73" s="238" t="s">
        <v>243</v>
      </c>
      <c r="C73" s="248"/>
      <c r="D73" s="60" t="s">
        <v>230</v>
      </c>
      <c r="E73" s="55">
        <f t="shared" ref="E73:E77" si="7">IF(C73="x",D73,0)</f>
        <v>0</v>
      </c>
      <c r="Q73" s="193"/>
      <c r="R73" s="271"/>
      <c r="S73" s="54" t="s">
        <v>244</v>
      </c>
      <c r="V73" s="54" t="s">
        <v>245</v>
      </c>
    </row>
    <row r="74" spans="1:25" s="54" customFormat="1" ht="36" customHeight="1">
      <c r="A74" s="238" t="s">
        <v>246</v>
      </c>
      <c r="B74" s="239"/>
      <c r="C74" s="248"/>
      <c r="D74" s="60">
        <v>200</v>
      </c>
      <c r="E74" s="55">
        <f t="shared" si="7"/>
        <v>0</v>
      </c>
      <c r="Q74" s="193"/>
      <c r="R74" s="271"/>
      <c r="S74" s="54" t="s">
        <v>247</v>
      </c>
      <c r="V74" s="54" t="s">
        <v>248</v>
      </c>
    </row>
    <row r="75" spans="1:25" s="54" customFormat="1" ht="33.75" customHeight="1">
      <c r="A75" s="238" t="s">
        <v>249</v>
      </c>
      <c r="B75" s="239"/>
      <c r="C75" s="248"/>
      <c r="D75" s="60" t="s">
        <v>230</v>
      </c>
      <c r="E75" s="55">
        <f t="shared" ref="E75" si="8">IF(C75="x",D75,0)</f>
        <v>0</v>
      </c>
      <c r="Q75" s="193"/>
      <c r="R75" s="271"/>
      <c r="S75" s="54" t="s">
        <v>250</v>
      </c>
      <c r="V75" s="54" t="s">
        <v>251</v>
      </c>
    </row>
    <row r="76" spans="1:25" s="54" customFormat="1" ht="33.75" customHeight="1">
      <c r="A76" s="238" t="s">
        <v>252</v>
      </c>
      <c r="B76" s="205"/>
      <c r="C76" s="248"/>
      <c r="D76" s="60" t="s">
        <v>230</v>
      </c>
      <c r="E76" s="55">
        <f t="shared" si="7"/>
        <v>0</v>
      </c>
      <c r="Q76" s="193"/>
      <c r="R76" s="271"/>
      <c r="S76" s="239" t="s">
        <v>253</v>
      </c>
      <c r="V76" s="54" t="s">
        <v>254</v>
      </c>
    </row>
    <row r="77" spans="1:25" s="54" customFormat="1" ht="33.75" customHeight="1">
      <c r="A77" s="238" t="s">
        <v>255</v>
      </c>
      <c r="B77" s="205"/>
      <c r="C77" s="248"/>
      <c r="D77" s="60" t="s">
        <v>230</v>
      </c>
      <c r="E77" s="207">
        <f t="shared" si="7"/>
        <v>0</v>
      </c>
      <c r="Q77" s="193"/>
      <c r="R77" s="271"/>
      <c r="S77" s="54" t="s">
        <v>256</v>
      </c>
      <c r="V77" s="54" t="s">
        <v>257</v>
      </c>
    </row>
    <row r="78" spans="1:25" s="54" customFormat="1" ht="38.25" customHeight="1">
      <c r="A78" s="204" t="s">
        <v>258</v>
      </c>
      <c r="B78" s="205" t="s">
        <v>259</v>
      </c>
      <c r="C78" s="248"/>
      <c r="D78" s="206">
        <v>2000</v>
      </c>
      <c r="E78" s="207">
        <f>IF(C78="x",D78,0)</f>
        <v>0</v>
      </c>
      <c r="Q78" s="193"/>
      <c r="R78" s="271"/>
      <c r="S78" s="54" t="s">
        <v>260</v>
      </c>
      <c r="V78" s="54" t="s">
        <v>261</v>
      </c>
    </row>
    <row r="79" spans="1:25" s="54" customFormat="1" ht="24" customHeight="1">
      <c r="A79" s="70" t="s">
        <v>262</v>
      </c>
      <c r="B79" s="69" t="s">
        <v>263</v>
      </c>
      <c r="C79" s="201"/>
      <c r="D79" s="132"/>
      <c r="E79" s="133"/>
      <c r="Q79" s="193"/>
      <c r="R79" s="271"/>
      <c r="V79" s="54" t="s">
        <v>264</v>
      </c>
    </row>
    <row r="80" spans="1:25" s="54" customFormat="1" ht="97.5" customHeight="1">
      <c r="A80" s="216" t="s">
        <v>265</v>
      </c>
      <c r="B80" s="208" t="s">
        <v>266</v>
      </c>
      <c r="C80" s="244"/>
      <c r="D80" s="197">
        <v>4150</v>
      </c>
      <c r="E80" s="196">
        <f t="shared" ref="E80:E81" si="9">IF(C80="x",D80,0)</f>
        <v>0</v>
      </c>
      <c r="Q80" s="193"/>
      <c r="R80" s="271"/>
    </row>
    <row r="81" spans="1:19" s="54" customFormat="1" ht="115.5" customHeight="1">
      <c r="A81" s="217" t="s">
        <v>267</v>
      </c>
      <c r="B81" s="190" t="s">
        <v>268</v>
      </c>
      <c r="C81" s="245"/>
      <c r="D81" s="62">
        <v>7770</v>
      </c>
      <c r="E81" s="55">
        <f t="shared" si="9"/>
        <v>0</v>
      </c>
      <c r="Q81" s="193"/>
      <c r="R81" s="271"/>
    </row>
    <row r="82" spans="1:19" s="54" customFormat="1" ht="150.94999999999999" customHeight="1">
      <c r="A82" s="217" t="s">
        <v>269</v>
      </c>
      <c r="B82" s="189" t="s">
        <v>270</v>
      </c>
      <c r="C82" s="245"/>
      <c r="D82" s="62">
        <v>11600</v>
      </c>
      <c r="E82" s="55">
        <f t="shared" ref="E82:E90" si="10">IF(C82="x",D82,0)</f>
        <v>0</v>
      </c>
      <c r="Q82" s="193"/>
      <c r="R82" s="271"/>
    </row>
    <row r="83" spans="1:19" s="54" customFormat="1" ht="25.5" customHeight="1">
      <c r="A83" s="217" t="s">
        <v>271</v>
      </c>
      <c r="B83" s="189" t="s">
        <v>272</v>
      </c>
      <c r="C83" s="245"/>
      <c r="D83" s="49" t="s">
        <v>273</v>
      </c>
      <c r="E83" s="55">
        <f t="shared" si="10"/>
        <v>0</v>
      </c>
      <c r="Q83" s="193"/>
      <c r="R83" s="271"/>
    </row>
    <row r="84" spans="1:19" s="54" customFormat="1" ht="25.5" customHeight="1">
      <c r="A84" s="225" t="s">
        <v>274</v>
      </c>
      <c r="B84" s="226" t="s">
        <v>275</v>
      </c>
      <c r="C84" s="242"/>
      <c r="D84" s="292">
        <v>1200</v>
      </c>
      <c r="E84" s="207">
        <f t="shared" si="10"/>
        <v>0</v>
      </c>
      <c r="Q84" s="193"/>
      <c r="R84" s="271"/>
    </row>
    <row r="85" spans="1:19" s="54" customFormat="1" ht="65.45" customHeight="1">
      <c r="A85" s="224" t="s">
        <v>276</v>
      </c>
      <c r="B85" s="66" t="s">
        <v>277</v>
      </c>
      <c r="C85" s="246"/>
      <c r="D85" s="65">
        <v>1900</v>
      </c>
      <c r="E85" s="47">
        <f>IF(C85="x",D85,0)</f>
        <v>0</v>
      </c>
      <c r="Q85" s="193"/>
      <c r="R85" s="271"/>
    </row>
    <row r="86" spans="1:19" s="54" customFormat="1" ht="25.5" customHeight="1">
      <c r="A86" s="18" t="s">
        <v>278</v>
      </c>
      <c r="B86" s="18" t="s">
        <v>279</v>
      </c>
      <c r="C86" s="246"/>
      <c r="D86" s="62">
        <v>1640</v>
      </c>
      <c r="E86" s="47">
        <f t="shared" si="10"/>
        <v>0</v>
      </c>
      <c r="Q86" s="193"/>
      <c r="R86" s="271"/>
      <c r="S86" s="39"/>
    </row>
    <row r="87" spans="1:19" s="54" customFormat="1" ht="25.5" customHeight="1">
      <c r="A87" s="63" t="s">
        <v>280</v>
      </c>
      <c r="B87" s="63" t="s">
        <v>281</v>
      </c>
      <c r="C87" s="246"/>
      <c r="D87" s="62">
        <v>2350</v>
      </c>
      <c r="E87" s="47">
        <f t="shared" si="10"/>
        <v>0</v>
      </c>
      <c r="Q87" s="193"/>
      <c r="R87" s="271"/>
      <c r="S87" s="39"/>
    </row>
    <row r="88" spans="1:19" s="54" customFormat="1" ht="54" customHeight="1">
      <c r="A88" s="18" t="s">
        <v>282</v>
      </c>
      <c r="B88" s="18" t="s">
        <v>283</v>
      </c>
      <c r="C88" s="246"/>
      <c r="D88" s="56">
        <v>22900</v>
      </c>
      <c r="E88" s="47">
        <f t="shared" si="10"/>
        <v>0</v>
      </c>
      <c r="F88" s="265"/>
      <c r="Q88" s="193"/>
      <c r="R88" s="271"/>
      <c r="S88" s="39"/>
    </row>
    <row r="89" spans="1:19" s="54" customFormat="1" ht="48.95" customHeight="1">
      <c r="A89" s="18" t="s">
        <v>284</v>
      </c>
      <c r="B89" s="18" t="s">
        <v>285</v>
      </c>
      <c r="C89" s="246"/>
      <c r="D89" s="56">
        <v>35000</v>
      </c>
      <c r="E89" s="47">
        <f t="shared" si="10"/>
        <v>0</v>
      </c>
      <c r="F89" s="265"/>
      <c r="Q89" s="193"/>
      <c r="R89" s="271"/>
      <c r="S89" s="39"/>
    </row>
    <row r="90" spans="1:19" s="54" customFormat="1" ht="26.25" customHeight="1">
      <c r="A90" s="18" t="s">
        <v>286</v>
      </c>
      <c r="B90" s="18" t="s">
        <v>287</v>
      </c>
      <c r="C90" s="246"/>
      <c r="D90" s="62">
        <v>2700</v>
      </c>
      <c r="E90" s="47">
        <f t="shared" si="10"/>
        <v>0</v>
      </c>
      <c r="Q90" s="193"/>
      <c r="R90" s="271"/>
      <c r="S90" s="39"/>
    </row>
    <row r="91" spans="1:19" s="54" customFormat="1" ht="24" customHeight="1">
      <c r="A91" s="231" t="s">
        <v>288</v>
      </c>
      <c r="B91" s="232" t="s">
        <v>289</v>
      </c>
      <c r="C91" s="246"/>
      <c r="D91" s="56">
        <v>660</v>
      </c>
      <c r="E91" s="47">
        <f>IF(C91="x",D91,C91*D91)</f>
        <v>0</v>
      </c>
      <c r="F91" s="54">
        <v>1</v>
      </c>
      <c r="Q91" s="193"/>
      <c r="R91" s="271"/>
      <c r="S91" s="39"/>
    </row>
    <row r="92" spans="1:19" s="54" customFormat="1" ht="24" customHeight="1">
      <c r="A92" s="18" t="s">
        <v>290</v>
      </c>
      <c r="B92" s="18" t="s">
        <v>291</v>
      </c>
      <c r="C92" s="246"/>
      <c r="D92" s="62">
        <v>1460</v>
      </c>
      <c r="E92" s="47">
        <f>IF(C92="x",D92,0)</f>
        <v>0</v>
      </c>
      <c r="F92" s="54">
        <v>2</v>
      </c>
      <c r="Q92" s="193"/>
      <c r="R92" s="271"/>
      <c r="S92" s="39"/>
    </row>
    <row r="93" spans="1:19" s="54" customFormat="1" ht="24" customHeight="1">
      <c r="A93" s="227" t="s">
        <v>292</v>
      </c>
      <c r="B93" s="228" t="s">
        <v>293</v>
      </c>
      <c r="C93" s="177"/>
      <c r="D93" s="229"/>
      <c r="E93" s="230"/>
      <c r="F93" s="54">
        <v>3</v>
      </c>
      <c r="Q93" s="193"/>
      <c r="R93" s="271"/>
      <c r="S93" s="39"/>
    </row>
    <row r="94" spans="1:19" s="54" customFormat="1" ht="37.5" customHeight="1">
      <c r="A94" s="19" t="s">
        <v>294</v>
      </c>
      <c r="B94" s="20" t="s">
        <v>295</v>
      </c>
      <c r="C94" s="246"/>
      <c r="D94" s="56">
        <v>2500</v>
      </c>
      <c r="E94" s="55">
        <f t="shared" ref="E94:E100" si="11">IF(C94="x",D94,0)</f>
        <v>0</v>
      </c>
      <c r="Q94" s="193"/>
      <c r="R94" s="271"/>
      <c r="S94" s="39"/>
    </row>
    <row r="95" spans="1:19" s="54" customFormat="1" ht="44.25" customHeight="1">
      <c r="A95" s="19" t="s">
        <v>296</v>
      </c>
      <c r="B95" s="20" t="s">
        <v>297</v>
      </c>
      <c r="C95" s="246"/>
      <c r="D95" s="56">
        <v>1100</v>
      </c>
      <c r="E95" s="55">
        <f t="shared" si="11"/>
        <v>0</v>
      </c>
      <c r="Q95" s="193"/>
      <c r="R95" s="271"/>
      <c r="S95" s="39"/>
    </row>
    <row r="96" spans="1:19" s="54" customFormat="1" ht="30.75" customHeight="1">
      <c r="A96" s="59" t="s">
        <v>298</v>
      </c>
      <c r="B96" s="58" t="s">
        <v>299</v>
      </c>
      <c r="C96" s="246"/>
      <c r="D96" s="60">
        <v>670</v>
      </c>
      <c r="E96" s="55">
        <f t="shared" si="11"/>
        <v>0</v>
      </c>
      <c r="Q96" s="193"/>
      <c r="R96" s="271"/>
      <c r="S96" s="39"/>
    </row>
    <row r="97" spans="1:19" s="54" customFormat="1" ht="27.75" customHeight="1">
      <c r="A97" s="59" t="s">
        <v>300</v>
      </c>
      <c r="B97" s="58" t="s">
        <v>301</v>
      </c>
      <c r="C97" s="246"/>
      <c r="D97" s="57">
        <v>630</v>
      </c>
      <c r="E97" s="55">
        <f t="shared" si="11"/>
        <v>0</v>
      </c>
      <c r="Q97" s="193"/>
      <c r="R97" s="271"/>
      <c r="S97" s="39"/>
    </row>
    <row r="98" spans="1:19" s="54" customFormat="1" ht="26.25" customHeight="1">
      <c r="A98" s="16" t="s">
        <v>302</v>
      </c>
      <c r="B98" s="17" t="s">
        <v>303</v>
      </c>
      <c r="C98" s="246"/>
      <c r="D98" s="57">
        <v>1100</v>
      </c>
      <c r="E98" s="55">
        <f t="shared" si="11"/>
        <v>0</v>
      </c>
      <c r="Q98" s="193"/>
      <c r="R98" s="271"/>
      <c r="S98" s="39"/>
    </row>
    <row r="99" spans="1:19" s="54" customFormat="1" ht="33.75" customHeight="1">
      <c r="A99" s="16" t="s">
        <v>304</v>
      </c>
      <c r="B99" s="17" t="s">
        <v>305</v>
      </c>
      <c r="C99" s="246"/>
      <c r="D99" s="56">
        <v>1000</v>
      </c>
      <c r="E99" s="55">
        <f t="shared" si="11"/>
        <v>0</v>
      </c>
      <c r="Q99" s="193"/>
      <c r="R99" s="271"/>
      <c r="S99" s="39"/>
    </row>
    <row r="100" spans="1:19" s="54" customFormat="1" ht="42" customHeight="1">
      <c r="A100" s="16" t="s">
        <v>306</v>
      </c>
      <c r="B100" s="21" t="s">
        <v>307</v>
      </c>
      <c r="C100" s="246"/>
      <c r="D100" s="56">
        <v>1750</v>
      </c>
      <c r="E100" s="55">
        <f t="shared" si="11"/>
        <v>0</v>
      </c>
      <c r="Q100" s="193"/>
      <c r="R100" s="271"/>
      <c r="S100" s="39"/>
    </row>
    <row r="101" spans="1:19" s="54" customFormat="1" ht="24" customHeight="1">
      <c r="A101" s="70" t="s">
        <v>308</v>
      </c>
      <c r="B101" s="69" t="s">
        <v>309</v>
      </c>
      <c r="C101" s="177"/>
      <c r="D101" s="130"/>
      <c r="E101" s="131"/>
      <c r="Q101" s="193"/>
      <c r="R101" s="271"/>
      <c r="S101" s="39"/>
    </row>
    <row r="102" spans="1:19" s="54" customFormat="1" ht="25.5" customHeight="1">
      <c r="A102" s="16" t="s">
        <v>310</v>
      </c>
      <c r="B102" s="17" t="s">
        <v>311</v>
      </c>
      <c r="C102" s="246"/>
      <c r="D102" s="56">
        <v>2690</v>
      </c>
      <c r="E102" s="55">
        <f t="shared" ref="E102:E114" si="12">IF(C102="x",D102,0)</f>
        <v>0</v>
      </c>
      <c r="Q102" s="193"/>
      <c r="R102" s="271"/>
      <c r="S102" s="39"/>
    </row>
    <row r="103" spans="1:19" s="54" customFormat="1" ht="24" customHeight="1">
      <c r="A103" s="16" t="s">
        <v>312</v>
      </c>
      <c r="B103" s="17" t="s">
        <v>312</v>
      </c>
      <c r="C103" s="246"/>
      <c r="D103" s="56">
        <v>3100</v>
      </c>
      <c r="E103" s="55">
        <f t="shared" si="12"/>
        <v>0</v>
      </c>
      <c r="Q103" s="193"/>
      <c r="R103" s="271"/>
      <c r="S103" s="39"/>
    </row>
    <row r="104" spans="1:19" s="54" customFormat="1" ht="24" customHeight="1">
      <c r="A104" s="16" t="s">
        <v>313</v>
      </c>
      <c r="B104" s="17" t="s">
        <v>314</v>
      </c>
      <c r="C104" s="246"/>
      <c r="D104" s="56">
        <v>3380</v>
      </c>
      <c r="E104" s="55">
        <f t="shared" si="12"/>
        <v>0</v>
      </c>
      <c r="Q104" s="193"/>
      <c r="R104" s="271"/>
      <c r="S104" s="39"/>
    </row>
    <row r="105" spans="1:19" s="54" customFormat="1" ht="24" customHeight="1">
      <c r="A105" s="19" t="s">
        <v>315</v>
      </c>
      <c r="B105" s="20" t="s">
        <v>316</v>
      </c>
      <c r="C105" s="246"/>
      <c r="D105" s="56">
        <v>5350</v>
      </c>
      <c r="E105" s="55">
        <f t="shared" si="12"/>
        <v>0</v>
      </c>
      <c r="Q105" s="193"/>
      <c r="R105" s="271"/>
      <c r="S105" s="39"/>
    </row>
    <row r="106" spans="1:19" s="54" customFormat="1" ht="24" customHeight="1">
      <c r="A106" s="19" t="s">
        <v>317</v>
      </c>
      <c r="B106" s="20" t="s">
        <v>317</v>
      </c>
      <c r="C106" s="246"/>
      <c r="D106" s="56">
        <v>2150</v>
      </c>
      <c r="E106" s="55">
        <f t="shared" si="12"/>
        <v>0</v>
      </c>
      <c r="Q106" s="193"/>
      <c r="R106" s="271"/>
      <c r="S106" s="39"/>
    </row>
    <row r="107" spans="1:19" s="54" customFormat="1" ht="24" customHeight="1">
      <c r="A107" s="19" t="s">
        <v>318</v>
      </c>
      <c r="B107" s="20" t="s">
        <v>318</v>
      </c>
      <c r="C107" s="246"/>
      <c r="D107" s="56">
        <v>890</v>
      </c>
      <c r="E107" s="55">
        <f t="shared" si="12"/>
        <v>0</v>
      </c>
      <c r="Q107" s="193"/>
      <c r="R107" s="271"/>
      <c r="S107" s="39"/>
    </row>
    <row r="108" spans="1:19" s="54" customFormat="1" ht="24" customHeight="1">
      <c r="A108" s="19" t="s">
        <v>319</v>
      </c>
      <c r="B108" s="20" t="s">
        <v>320</v>
      </c>
      <c r="C108" s="246"/>
      <c r="D108" s="56">
        <v>1000</v>
      </c>
      <c r="E108" s="55">
        <f t="shared" si="12"/>
        <v>0</v>
      </c>
      <c r="Q108" s="193"/>
      <c r="R108" s="271"/>
      <c r="S108" s="39"/>
    </row>
    <row r="109" spans="1:19" s="54" customFormat="1" ht="54">
      <c r="A109" s="19" t="s">
        <v>321</v>
      </c>
      <c r="B109" s="299" t="s">
        <v>322</v>
      </c>
      <c r="C109" s="286"/>
      <c r="D109" s="300">
        <v>950</v>
      </c>
      <c r="E109" s="301">
        <f t="shared" si="12"/>
        <v>0</v>
      </c>
      <c r="Q109" s="193"/>
      <c r="R109" s="271"/>
      <c r="S109" s="39"/>
    </row>
    <row r="110" spans="1:19" s="54" customFormat="1" ht="24" customHeight="1">
      <c r="A110" s="19" t="s">
        <v>323</v>
      </c>
      <c r="B110" s="20" t="s">
        <v>324</v>
      </c>
      <c r="C110" s="246"/>
      <c r="D110" s="80">
        <v>2100</v>
      </c>
      <c r="E110" s="55">
        <f t="shared" si="12"/>
        <v>0</v>
      </c>
      <c r="Q110" s="193"/>
      <c r="R110" s="271"/>
      <c r="S110" s="39"/>
    </row>
    <row r="111" spans="1:19" s="54" customFormat="1" ht="24" customHeight="1">
      <c r="A111" s="19" t="s">
        <v>325</v>
      </c>
      <c r="B111" s="20" t="s">
        <v>326</v>
      </c>
      <c r="C111" s="249"/>
      <c r="D111" s="56">
        <v>750</v>
      </c>
      <c r="E111" s="55">
        <f t="shared" si="12"/>
        <v>0</v>
      </c>
      <c r="Q111" s="193"/>
      <c r="R111" s="271"/>
      <c r="S111" s="39"/>
    </row>
    <row r="112" spans="1:19" s="38" customFormat="1" ht="20.100000000000001">
      <c r="A112" s="51" t="s">
        <v>327</v>
      </c>
      <c r="B112" s="50" t="s">
        <v>328</v>
      </c>
      <c r="C112" s="246"/>
      <c r="D112" s="49">
        <v>2350</v>
      </c>
      <c r="E112" s="55">
        <f t="shared" si="12"/>
        <v>0</v>
      </c>
      <c r="F112" s="38" t="e">
        <f>OR(#REF!="x",#REF!="x",)</f>
        <v>#REF!</v>
      </c>
      <c r="Q112" s="193"/>
      <c r="R112" s="274"/>
    </row>
    <row r="113" spans="1:19" s="38" customFormat="1" ht="36">
      <c r="A113" s="53" t="s">
        <v>329</v>
      </c>
      <c r="B113" s="50" t="s">
        <v>330</v>
      </c>
      <c r="C113" s="246"/>
      <c r="D113" s="52">
        <v>1000</v>
      </c>
      <c r="E113" s="55">
        <f t="shared" si="12"/>
        <v>0</v>
      </c>
      <c r="F113" s="38" t="e">
        <f>OR(#REF!="x",#REF!="x",)</f>
        <v>#REF!</v>
      </c>
      <c r="Q113" s="193"/>
      <c r="R113" s="274"/>
    </row>
    <row r="114" spans="1:19" s="38" customFormat="1" ht="20.100000000000001">
      <c r="A114" s="51" t="s">
        <v>331</v>
      </c>
      <c r="B114" s="50" t="s">
        <v>332</v>
      </c>
      <c r="C114" s="246"/>
      <c r="D114" s="49">
        <v>500</v>
      </c>
      <c r="E114" s="55">
        <f t="shared" si="12"/>
        <v>0</v>
      </c>
      <c r="F114" s="38" t="b">
        <f>OR(C116="x",C116="x",)</f>
        <v>0</v>
      </c>
      <c r="Q114" s="193"/>
      <c r="R114" s="274"/>
    </row>
    <row r="115" spans="1:19" s="29" customFormat="1" ht="25.5" customHeight="1">
      <c r="A115" s="70" t="s">
        <v>333</v>
      </c>
      <c r="B115" s="69" t="s">
        <v>334</v>
      </c>
      <c r="C115" s="177"/>
      <c r="D115" s="175" t="s">
        <v>106</v>
      </c>
      <c r="E115" s="176" t="s">
        <v>335</v>
      </c>
      <c r="F115" s="29" t="b">
        <f>OR(C117="x",C117="x",)</f>
        <v>0</v>
      </c>
      <c r="R115" s="272"/>
      <c r="S115" s="39"/>
    </row>
    <row r="116" spans="1:19" s="29" customFormat="1" ht="25.5" customHeight="1">
      <c r="A116" s="320"/>
      <c r="B116" s="321"/>
      <c r="C116" s="250"/>
      <c r="D116" s="47">
        <v>0</v>
      </c>
      <c r="E116" s="46">
        <f t="shared" ref="E116:E122" si="13">IF(C116="x",D116,0)</f>
        <v>0</v>
      </c>
      <c r="F116" s="29" t="b">
        <f t="shared" ref="F116" si="14">OR(C122="x",C122="x",)</f>
        <v>0</v>
      </c>
      <c r="R116" s="272"/>
      <c r="S116" s="39"/>
    </row>
    <row r="117" spans="1:19" s="29" customFormat="1" ht="25.5" customHeight="1">
      <c r="A117" s="320"/>
      <c r="B117" s="321"/>
      <c r="C117" s="250"/>
      <c r="D117" s="47">
        <v>0</v>
      </c>
      <c r="E117" s="46">
        <f t="shared" si="13"/>
        <v>0</v>
      </c>
      <c r="R117" s="272"/>
      <c r="S117" s="39"/>
    </row>
    <row r="118" spans="1:19" s="29" customFormat="1" ht="25.5" customHeight="1">
      <c r="A118" s="320"/>
      <c r="B118" s="321"/>
      <c r="C118" s="250"/>
      <c r="D118" s="47">
        <v>0</v>
      </c>
      <c r="E118" s="46">
        <f t="shared" si="13"/>
        <v>0</v>
      </c>
      <c r="R118" s="272"/>
      <c r="S118" s="39"/>
    </row>
    <row r="119" spans="1:19" s="29" customFormat="1" ht="25.5" customHeight="1">
      <c r="A119" s="320"/>
      <c r="B119" s="321"/>
      <c r="C119" s="250"/>
      <c r="D119" s="47">
        <v>0</v>
      </c>
      <c r="E119" s="46">
        <f t="shared" si="13"/>
        <v>0</v>
      </c>
      <c r="R119" s="272"/>
      <c r="S119" s="39"/>
    </row>
    <row r="120" spans="1:19" s="29" customFormat="1" ht="25.5" customHeight="1">
      <c r="A120" s="320"/>
      <c r="B120" s="321"/>
      <c r="C120" s="250"/>
      <c r="D120" s="47">
        <v>0</v>
      </c>
      <c r="E120" s="46">
        <f t="shared" si="13"/>
        <v>0</v>
      </c>
      <c r="R120" s="272"/>
      <c r="S120" s="39"/>
    </row>
    <row r="121" spans="1:19" s="33" customFormat="1" ht="25.5" customHeight="1">
      <c r="A121" s="320"/>
      <c r="B121" s="321"/>
      <c r="C121" s="250"/>
      <c r="D121" s="47">
        <v>0</v>
      </c>
      <c r="E121" s="46">
        <f t="shared" si="13"/>
        <v>0</v>
      </c>
      <c r="F121" s="34"/>
      <c r="H121" s="29"/>
      <c r="R121" s="36"/>
      <c r="S121" s="39"/>
    </row>
    <row r="122" spans="1:19" s="33" customFormat="1" ht="25.5" customHeight="1" thickBot="1">
      <c r="A122" s="322"/>
      <c r="B122" s="323"/>
      <c r="C122" s="251"/>
      <c r="D122" s="45">
        <v>0</v>
      </c>
      <c r="E122" s="44">
        <f t="shared" si="13"/>
        <v>0</v>
      </c>
      <c r="F122" s="34"/>
      <c r="H122" s="29"/>
      <c r="R122" s="36"/>
      <c r="S122" s="39"/>
    </row>
    <row r="123" spans="1:19" s="33" customFormat="1" ht="20.45" thickBot="1">
      <c r="A123" s="324" t="s">
        <v>336</v>
      </c>
      <c r="B123" s="325"/>
      <c r="C123" s="325"/>
      <c r="D123" s="325"/>
      <c r="E123" s="326"/>
      <c r="F123" s="34"/>
      <c r="H123" s="29"/>
      <c r="R123" s="36"/>
      <c r="S123" s="39"/>
    </row>
    <row r="124" spans="1:19" s="29" customFormat="1" ht="17.850000000000001" customHeight="1">
      <c r="A124" s="252" t="s">
        <v>337</v>
      </c>
      <c r="B124" s="252" t="s">
        <v>338</v>
      </c>
      <c r="C124" s="253"/>
      <c r="D124" s="254"/>
      <c r="E124" s="255">
        <f>SUM(E10:E12)</f>
        <v>0</v>
      </c>
      <c r="F124" s="30"/>
      <c r="R124" s="272"/>
      <c r="S124" s="39"/>
    </row>
    <row r="125" spans="1:19" s="29" customFormat="1">
      <c r="A125" s="256" t="s">
        <v>339</v>
      </c>
      <c r="B125" s="257" t="s">
        <v>340</v>
      </c>
      <c r="C125" s="258"/>
      <c r="D125" s="259"/>
      <c r="E125" s="260">
        <f>SUM(E26:E114,E116:E122)+E23</f>
        <v>0</v>
      </c>
      <c r="F125" s="30"/>
      <c r="R125" s="272"/>
      <c r="S125" s="39"/>
    </row>
    <row r="126" spans="1:19" s="182" customFormat="1" ht="18.600000000000001" thickBot="1">
      <c r="A126" s="261" t="s">
        <v>341</v>
      </c>
      <c r="B126" s="261" t="s">
        <v>342</v>
      </c>
      <c r="C126" s="262"/>
      <c r="D126" s="263"/>
      <c r="E126" s="264">
        <f>E24</f>
        <v>0</v>
      </c>
      <c r="F126" s="181"/>
      <c r="Q126" s="183"/>
      <c r="R126" s="273"/>
    </row>
    <row r="127" spans="1:19" s="29" customFormat="1" ht="25.5" thickBot="1">
      <c r="A127" s="43" t="s">
        <v>343</v>
      </c>
      <c r="B127" s="43" t="s">
        <v>344</v>
      </c>
      <c r="C127" s="42"/>
      <c r="D127" s="41"/>
      <c r="E127" s="40">
        <f>SUM(E124:P126)</f>
        <v>0</v>
      </c>
      <c r="F127" s="30"/>
      <c r="R127" s="272"/>
      <c r="S127" s="39"/>
    </row>
    <row r="128" spans="1:19">
      <c r="A128" s="37"/>
      <c r="B128" s="36"/>
      <c r="C128" s="36"/>
      <c r="D128" s="36"/>
      <c r="E128" s="35"/>
      <c r="F128" s="30"/>
      <c r="G128" s="29"/>
    </row>
    <row r="129" spans="1:19">
      <c r="A129" s="34"/>
      <c r="B129" s="33"/>
      <c r="C129" s="33"/>
      <c r="D129" s="33"/>
      <c r="E129" s="32"/>
      <c r="F129" s="30"/>
      <c r="G129" s="29"/>
    </row>
    <row r="130" spans="1:19">
      <c r="A130" s="34"/>
      <c r="B130" s="33"/>
      <c r="C130" s="33"/>
      <c r="D130" s="33"/>
      <c r="E130" s="32"/>
      <c r="F130" s="30"/>
      <c r="G130" s="29"/>
      <c r="S130" s="22"/>
    </row>
    <row r="131" spans="1:19">
      <c r="A131" s="34"/>
      <c r="B131" s="33"/>
      <c r="C131" s="33"/>
      <c r="D131" s="33"/>
      <c r="E131" s="32"/>
      <c r="F131" s="30"/>
      <c r="G131" s="29"/>
      <c r="S131" s="22"/>
    </row>
    <row r="132" spans="1:19">
      <c r="A132" s="34"/>
      <c r="B132" s="33"/>
      <c r="C132" s="33"/>
      <c r="D132" s="33"/>
      <c r="E132" s="32"/>
      <c r="F132" s="30"/>
      <c r="G132" s="29"/>
      <c r="S132" s="22"/>
    </row>
    <row r="133" spans="1:19">
      <c r="A133" s="34"/>
      <c r="B133" s="33"/>
      <c r="C133" s="33"/>
      <c r="D133" s="33"/>
      <c r="E133" s="32"/>
      <c r="F133" s="30"/>
      <c r="G133" s="29"/>
      <c r="S133" s="22"/>
    </row>
    <row r="134" spans="1:19">
      <c r="F134" s="30"/>
      <c r="G134" s="29"/>
      <c r="S134" s="22"/>
    </row>
    <row r="135" spans="1:19">
      <c r="F135" s="30"/>
      <c r="G135" s="31"/>
      <c r="S135" s="22"/>
    </row>
    <row r="136" spans="1:19">
      <c r="F136" s="30"/>
      <c r="G136" s="29"/>
      <c r="S136" s="22"/>
    </row>
  </sheetData>
  <dataConsolidate>
    <dataRefs count="1">
      <dataRef ref="S66:S74" sheet="Northman 1050 Trawler - form"/>
    </dataRefs>
  </dataConsolidate>
  <mergeCells count="12">
    <mergeCell ref="A1:E1"/>
    <mergeCell ref="A118:B118"/>
    <mergeCell ref="A116:B116"/>
    <mergeCell ref="A117:B117"/>
    <mergeCell ref="A23:B23"/>
    <mergeCell ref="C23:C24"/>
    <mergeCell ref="A24:B24"/>
    <mergeCell ref="A119:B119"/>
    <mergeCell ref="A120:B120"/>
    <mergeCell ref="A121:B121"/>
    <mergeCell ref="A122:B122"/>
    <mergeCell ref="A123:E123"/>
  </mergeCells>
  <conditionalFormatting sqref="E14:E15 E17:E22">
    <cfRule type="containsText" dxfId="2" priority="2" stopIfTrue="1" operator="containsText" text="no">
      <formula>NOT(ISERROR(SEARCH("no",E14)))</formula>
    </cfRule>
    <cfRule type="containsText" dxfId="1" priority="3" stopIfTrue="1" operator="containsText" text="NO">
      <formula>NOT(ISERROR(SEARCH("NO",E14)))</formula>
    </cfRule>
  </conditionalFormatting>
  <conditionalFormatting sqref="R126">
    <cfRule type="cellIs" dxfId="0" priority="1" stopIfTrue="1" operator="greaterThan">
      <formula>0.7</formula>
    </cfRule>
  </conditionalFormatting>
  <dataValidations count="9">
    <dataValidation type="list" allowBlank="1" showInputMessage="1" showErrorMessage="1" sqref="R113:R114" xr:uid="{00000000-0002-0000-0100-000000000000}">
      <formula1>$R$113:$R$114</formula1>
    </dataValidation>
    <dataValidation type="list" allowBlank="1" showInputMessage="1" showErrorMessage="1" sqref="C94:C100 C41:C51 AF51 C10:C13 C25:C26 C92 C58:C65 C16 C67:C68 C70:C89 C53:C56 C102:C108 C110:C111 C116:C122" xr:uid="{00000000-0002-0000-0100-000001000000}">
      <formula1>$O$9:$O$10</formula1>
    </dataValidation>
    <dataValidation type="list" allowBlank="1" showInputMessage="1" showErrorMessage="1" sqref="WLL112:WLL114 WVH112:WVH114 IV112:IV114 SR112:SR114 ACN112:ACN114 AMJ112:AMJ114 AWF112:AWF114 BGB112:BGB114 BPX112:BPX114 BZT112:BZT114 CJP112:CJP114 CTL112:CTL114 DDH112:DDH114 DND112:DND114 DWZ112:DWZ114 EGV112:EGV114 EQR112:EQR114 FAN112:FAN114 FKJ112:FKJ114 FUF112:FUF114 GEB112:GEB114 GNX112:GNX114 GXT112:GXT114 HHP112:HHP114 HRL112:HRL114 IBH112:IBH114 ILD112:ILD114 IUZ112:IUZ114 JEV112:JEV114 JOR112:JOR114 JYN112:JYN114 KIJ112:KIJ114 KSF112:KSF114 LCB112:LCB114 LLX112:LLX114 LVT112:LVT114 MFP112:MFP114 MPL112:MPL114 MZH112:MZH114 NJD112:NJD114 NSZ112:NSZ114 OCV112:OCV114 OMR112:OMR114 OWN112:OWN114 PGJ112:PGJ114 PQF112:PQF114 QAB112:QAB114 QJX112:QJX114 QTT112:QTT114 RDP112:RDP114 RNL112:RNL114 RXH112:RXH114 SHD112:SHD114 SQZ112:SQZ114 TAV112:TAV114 TKR112:TKR114 TUN112:TUN114 UEJ112:UEJ114 UOF112:UOF114 UYB112:UYB114 VHX112:VHX114 VRT112:VRT114 WBP112:WBP114" xr:uid="{00000000-0002-0000-0100-000002000000}">
      <formula1>$O$10:$O$25</formula1>
    </dataValidation>
    <dataValidation type="list" allowBlank="1" showInputMessage="1" showErrorMessage="1" sqref="B75" xr:uid="{00000000-0002-0000-0100-000003000000}">
      <formula1>$Y$70:$Y$71</formula1>
    </dataValidation>
    <dataValidation type="list" allowBlank="1" showInputMessage="1" showErrorMessage="1" sqref="B74" xr:uid="{00000000-0002-0000-0100-000004000000}">
      <formula1>$S$70:$S$75</formula1>
    </dataValidation>
    <dataValidation type="list" allowBlank="1" showInputMessage="1" showErrorMessage="1" sqref="F94 C91" xr:uid="{00000000-0002-0000-0100-000005000000}">
      <formula1>$F$91:$F$93</formula1>
    </dataValidation>
    <dataValidation type="list" allowBlank="1" showInputMessage="1" showErrorMessage="1" sqref="B73" xr:uid="{00000000-0002-0000-0100-000006000000}">
      <formula1>$S$76:$S$78</formula1>
    </dataValidation>
    <dataValidation type="list" showInputMessage="1" showErrorMessage="1" errorTitle="please choose color" sqref="B76:B77" xr:uid="{00000000-0002-0000-0100-000007000000}">
      <formula1>$V$70:$V$79</formula1>
    </dataValidation>
    <dataValidation type="list" allowBlank="1" showInputMessage="1" showErrorMessage="1" sqref="C109" xr:uid="{00000000-0002-0000-0100-000008000000}">
      <formula1>$M$9:$M$10</formula1>
    </dataValidation>
  </dataValidations>
  <pageMargins left="0.55118110236220474" right="0.15748031496062992" top="0.15748031496062992" bottom="0.11811023622047245" header="0.11811023622047245" footer="0.11811023622047245"/>
  <pageSetup paperSize="9" scale="43" fitToHeight="0" orientation="portrait" r:id="rId1"/>
  <headerFooter alignWithMargins="0"/>
  <colBreaks count="1" manualBreakCount="1">
    <brk id="1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GrzeszukJ</dc:creator>
  <cp:keywords/>
  <dc:description/>
  <cp:lastModifiedBy>Marketing Barcando</cp:lastModifiedBy>
  <cp:revision/>
  <dcterms:created xsi:type="dcterms:W3CDTF">2023-03-01T14:17:16Z</dcterms:created>
  <dcterms:modified xsi:type="dcterms:W3CDTF">2026-04-28T08:51:45Z</dcterms:modified>
  <cp:category/>
  <cp:contentStatus/>
</cp:coreProperties>
</file>